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drawings/drawing10.xml" ContentType="application/vnd.openxmlformats-officedocument.drawingml.chartshapes+xml"/>
  <Override PartName="/xl/charts/chart11.xml" ContentType="application/vnd.openxmlformats-officedocument.drawingml.chart+xml"/>
  <Override PartName="/xl/drawings/drawing11.xml" ContentType="application/vnd.openxmlformats-officedocument.drawingml.chartshapes+xml"/>
  <Override PartName="/xl/charts/chart12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21.xml" ContentType="application/vnd.openxmlformats-officedocument.drawingml.chart+xml"/>
  <Override PartName="/xl/drawings/drawing20.xml" ContentType="application/vnd.openxmlformats-officedocument.drawingml.chartshapes+xml"/>
  <Override PartName="/xl/charts/chart22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23.xml" ContentType="application/vnd.openxmlformats-officedocument.drawingml.chart+xml"/>
  <Override PartName="/xl/drawings/drawing23.xml" ContentType="application/vnd.openxmlformats-officedocument.drawingml.chartshapes+xml"/>
  <Override PartName="/xl/charts/chart24.xml" ContentType="application/vnd.openxmlformats-officedocument.drawingml.chart+xml"/>
  <Override PartName="/xl/drawings/drawing24.xml" ContentType="application/vnd.openxmlformats-officedocument.drawingml.chartshapes+xml"/>
  <Override PartName="/xl/charts/chart25.xml" ContentType="application/vnd.openxmlformats-officedocument.drawingml.chart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drawings/drawing27.xml" ContentType="application/vnd.openxmlformats-officedocument.drawingml.chartshapes+xml"/>
  <Override PartName="/xl/charts/chart27.xml" ContentType="application/vnd.openxmlformats-officedocument.drawingml.chart+xml"/>
  <Override PartName="/xl/drawings/drawing28.xml" ContentType="application/vnd.openxmlformats-officedocument.drawingml.chartshapes+xml"/>
  <Override PartName="/xl/charts/chart28.xml" ContentType="application/vnd.openxmlformats-officedocument.drawingml.chart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0" yWindow="6570" windowWidth="19230" windowHeight="5355" tabRatio="945"/>
  </bookViews>
  <sheets>
    <sheet name="Cover" sheetId="2" r:id="rId1"/>
    <sheet name="ToC" sheetId="3" r:id="rId2"/>
    <sheet name="Group_BS" sheetId="4" r:id="rId3"/>
    <sheet name="Group_IS" sheetId="5" r:id="rId4"/>
    <sheet name="Group IS by Subsidiary" sheetId="34" r:id="rId5"/>
    <sheet name="Deposit Breakdown" sheetId="8" r:id="rId6"/>
    <sheet name="Loan Breakdown(Total Credit)" sheetId="9" r:id="rId7"/>
    <sheet name="Loan Breakdown(Loans in KRW)" sheetId="10" r:id="rId8"/>
    <sheet name="Loan Breakdown-1" sheetId="11" r:id="rId9"/>
    <sheet name="Loan Breakdown-2" sheetId="12" r:id="rId10"/>
    <sheet name="Loan Maturity" sheetId="13" r:id="rId11"/>
    <sheet name="NIM(Bank+Card)" sheetId="32" r:id="rId12"/>
    <sheet name="NIM(Bank)" sheetId="15" r:id="rId13"/>
    <sheet name="Asset Quality-Group" sheetId="16" r:id="rId14"/>
    <sheet name="LLP" sheetId="19" r:id="rId15"/>
    <sheet name="Asset Quality by Borrower" sheetId="17" r:id="rId16"/>
    <sheet name="Delinquency by Borrower" sheetId="20" r:id="rId17"/>
    <sheet name="Delinquency by Industry(Corp)" sheetId="21" r:id="rId18"/>
    <sheet name="Delinquency by Industry(SME)" sheetId="22" r:id="rId19"/>
    <sheet name="BIS Ratio" sheetId="24" r:id="rId20"/>
    <sheet name="Woori Card" sheetId="29" r:id="rId21"/>
    <sheet name="Card_AQ" sheetId="27" r:id="rId22"/>
  </sheets>
  <definedNames>
    <definedName name="_xlnm.Print_Area" localSheetId="15">'Asset Quality by Borrower'!$A$1:$S$27</definedName>
    <definedName name="_xlnm.Print_Area" localSheetId="13">'Asset Quality-Group'!$A$1:$V$27</definedName>
    <definedName name="_xlnm.Print_Area" localSheetId="19">'BIS Ratio'!$A$1:$I$32</definedName>
    <definedName name="_xlnm.Print_Area" localSheetId="21">Card_AQ!$A$1:$R$32</definedName>
    <definedName name="_xlnm.Print_Area" localSheetId="0">Cover!$A$1:$O$44</definedName>
    <definedName name="_xlnm.Print_Area" localSheetId="16">'Delinquency by Borrower'!$A$1:$X$19</definedName>
    <definedName name="_xlnm.Print_Area" localSheetId="17">'Delinquency by Industry(Corp)'!$A$1:$AB$31</definedName>
    <definedName name="_xlnm.Print_Area" localSheetId="18">'Delinquency by Industry(SME)'!$A$1:$W$38</definedName>
    <definedName name="_xlnm.Print_Area" localSheetId="5">'Deposit Breakdown'!$A$1:$O$31</definedName>
    <definedName name="_xlnm.Print_Area" localSheetId="4">'Group IS by Subsidiary'!$A$1:$G$31</definedName>
    <definedName name="_xlnm.Print_Area" localSheetId="2">Group_BS!$A$1:$R$33</definedName>
    <definedName name="_xlnm.Print_Area" localSheetId="3">Group_IS!$A$1:$N$29</definedName>
    <definedName name="_xlnm.Print_Area" localSheetId="14">LLP!$A$1:$R$24</definedName>
    <definedName name="_xlnm.Print_Area" localSheetId="7">'Loan Breakdown(Loans in KRW)'!$A$1:$S$32</definedName>
    <definedName name="_xlnm.Print_Area" localSheetId="6">'Loan Breakdown(Total Credit)'!$A$1:$O$29</definedName>
    <definedName name="_xlnm.Print_Area" localSheetId="8">'Loan Breakdown-1'!$A$1:$Q$35</definedName>
    <definedName name="_xlnm.Print_Area" localSheetId="9">'Loan Breakdown-2'!$A$1:$P$36</definedName>
    <definedName name="_xlnm.Print_Area" localSheetId="10">'Loan Maturity'!$A$1:$M$39</definedName>
    <definedName name="_xlnm.Print_Area" localSheetId="12">'NIM(Bank)'!$A$1:$AA$44</definedName>
    <definedName name="_xlnm.Print_Area" localSheetId="11">'NIM(Bank+Card)'!$A$1:$N$31</definedName>
    <definedName name="_xlnm.Print_Area" localSheetId="1">ToC!$A$1:$X$30</definedName>
    <definedName name="_xlnm.Print_Area" localSheetId="20">'Woori Card'!$A$1:$K$40</definedName>
    <definedName name="_xlnm.Print_Titles" localSheetId="19">'BIS Ratio'!$C:$C</definedName>
    <definedName name="_xlnm.Print_Titles" localSheetId="20">'Woori Card'!$C:$C</definedName>
  </definedNames>
  <calcPr calcId="145621"/>
</workbook>
</file>

<file path=xl/calcChain.xml><?xml version="1.0" encoding="utf-8"?>
<calcChain xmlns="http://schemas.openxmlformats.org/spreadsheetml/2006/main">
  <c r="N28" i="27" l="1"/>
  <c r="O28" i="27" s="1"/>
  <c r="M28" i="27"/>
  <c r="L28" i="27"/>
  <c r="I28" i="27"/>
  <c r="F28" i="27"/>
  <c r="O27" i="27"/>
  <c r="N27" i="27"/>
  <c r="M27" i="27"/>
  <c r="L27" i="27"/>
  <c r="I27" i="27"/>
  <c r="F27" i="27"/>
  <c r="N26" i="27"/>
  <c r="M26" i="27"/>
  <c r="O25" i="27"/>
  <c r="N25" i="27"/>
  <c r="M25" i="27"/>
  <c r="L25" i="27"/>
  <c r="I25" i="27"/>
  <c r="F25" i="27"/>
  <c r="N24" i="27"/>
  <c r="O24" i="27" s="1"/>
  <c r="M24" i="27"/>
  <c r="M23" i="27" s="1"/>
  <c r="L24" i="27"/>
  <c r="I24" i="27"/>
  <c r="F24" i="27"/>
  <c r="K23" i="27"/>
  <c r="L23" i="27" s="1"/>
  <c r="H23" i="27"/>
  <c r="I23" i="27" s="1"/>
  <c r="E23" i="27"/>
  <c r="F23" i="27" s="1"/>
  <c r="O8" i="27"/>
  <c r="N8" i="27"/>
  <c r="M8" i="27"/>
  <c r="L8" i="27"/>
  <c r="K8" i="27"/>
  <c r="J8" i="27"/>
  <c r="I8" i="27"/>
  <c r="H8" i="27"/>
  <c r="G8" i="27"/>
  <c r="F8" i="27"/>
  <c r="E8" i="27"/>
  <c r="D8" i="27"/>
  <c r="J26" i="29"/>
  <c r="I26" i="29"/>
  <c r="J25" i="29"/>
  <c r="I25" i="29"/>
  <c r="J24" i="29"/>
  <c r="I24" i="29"/>
  <c r="J12" i="29"/>
  <c r="I12" i="29"/>
  <c r="J11" i="29"/>
  <c r="I11" i="29"/>
  <c r="J7" i="29"/>
  <c r="I7" i="29"/>
  <c r="E27" i="29"/>
  <c r="D27" i="29"/>
  <c r="E20" i="29"/>
  <c r="D20" i="29"/>
  <c r="E13" i="29"/>
  <c r="D13" i="29"/>
  <c r="V33" i="22"/>
  <c r="U33" i="22"/>
  <c r="S33" i="22"/>
  <c r="R33" i="22"/>
  <c r="Q33" i="22"/>
  <c r="P33" i="22"/>
  <c r="O33" i="22"/>
  <c r="M33" i="22"/>
  <c r="L33" i="22"/>
  <c r="J33" i="22"/>
  <c r="I33" i="22"/>
  <c r="G33" i="22"/>
  <c r="F33" i="22"/>
  <c r="E33" i="22"/>
  <c r="T32" i="22"/>
  <c r="Q32" i="22"/>
  <c r="N32" i="22"/>
  <c r="N33" i="22" s="1"/>
  <c r="K32" i="22"/>
  <c r="K33" i="22" s="1"/>
  <c r="H32" i="22"/>
  <c r="H28" i="22" s="1"/>
  <c r="E32" i="22"/>
  <c r="V31" i="22"/>
  <c r="U31" i="22"/>
  <c r="S31" i="22"/>
  <c r="R31" i="22"/>
  <c r="Q31" i="22"/>
  <c r="P31" i="22"/>
  <c r="O31" i="22"/>
  <c r="M31" i="22"/>
  <c r="L31" i="22"/>
  <c r="J31" i="22"/>
  <c r="I31" i="22"/>
  <c r="G31" i="22"/>
  <c r="F31" i="22"/>
  <c r="E31" i="22"/>
  <c r="T30" i="22"/>
  <c r="T26" i="22" s="1"/>
  <c r="T27" i="22" s="1"/>
  <c r="Q30" i="22"/>
  <c r="N30" i="22"/>
  <c r="N31" i="22" s="1"/>
  <c r="K30" i="22"/>
  <c r="K31" i="22" s="1"/>
  <c r="H30" i="22"/>
  <c r="H26" i="22" s="1"/>
  <c r="H27" i="22" s="1"/>
  <c r="E30" i="22"/>
  <c r="U29" i="22"/>
  <c r="P29" i="22"/>
  <c r="M29" i="22"/>
  <c r="L29" i="22"/>
  <c r="I29" i="22"/>
  <c r="U28" i="22"/>
  <c r="S28" i="22"/>
  <c r="S29" i="22" s="1"/>
  <c r="R28" i="22"/>
  <c r="R29" i="22" s="1"/>
  <c r="P28" i="22"/>
  <c r="O28" i="22"/>
  <c r="O29" i="22" s="1"/>
  <c r="M28" i="22"/>
  <c r="L28" i="22"/>
  <c r="J28" i="22"/>
  <c r="J29" i="22" s="1"/>
  <c r="I28" i="22"/>
  <c r="G28" i="22"/>
  <c r="G29" i="22" s="1"/>
  <c r="F28" i="22"/>
  <c r="F29" i="22" s="1"/>
  <c r="U27" i="22"/>
  <c r="P27" i="22"/>
  <c r="M27" i="22"/>
  <c r="L27" i="22"/>
  <c r="I27" i="22"/>
  <c r="V26" i="22"/>
  <c r="V27" i="22" s="1"/>
  <c r="U26" i="22"/>
  <c r="S26" i="22"/>
  <c r="S27" i="22" s="1"/>
  <c r="R26" i="22"/>
  <c r="R27" i="22" s="1"/>
  <c r="P26" i="22"/>
  <c r="O26" i="22"/>
  <c r="O27" i="22" s="1"/>
  <c r="M26" i="22"/>
  <c r="L26" i="22"/>
  <c r="J26" i="22"/>
  <c r="J27" i="22" s="1"/>
  <c r="I26" i="22"/>
  <c r="G26" i="22"/>
  <c r="G27" i="22" s="1"/>
  <c r="F26" i="22"/>
  <c r="F27" i="22" s="1"/>
  <c r="U25" i="22"/>
  <c r="S25" i="22"/>
  <c r="R25" i="22"/>
  <c r="P25" i="22"/>
  <c r="O25" i="22"/>
  <c r="M25" i="22"/>
  <c r="L25" i="22"/>
  <c r="J25" i="22"/>
  <c r="I25" i="22"/>
  <c r="H25" i="22"/>
  <c r="G25" i="22"/>
  <c r="F25" i="22"/>
  <c r="V24" i="22"/>
  <c r="V25" i="22" s="1"/>
  <c r="Q24" i="22"/>
  <c r="N24" i="22"/>
  <c r="N25" i="22" s="1"/>
  <c r="K24" i="22"/>
  <c r="K25" i="22" s="1"/>
  <c r="H24" i="22"/>
  <c r="E24" i="22"/>
  <c r="V23" i="22"/>
  <c r="U23" i="22"/>
  <c r="S23" i="22"/>
  <c r="R23" i="22"/>
  <c r="Q23" i="22"/>
  <c r="P23" i="22"/>
  <c r="O23" i="22"/>
  <c r="M23" i="22"/>
  <c r="L23" i="22"/>
  <c r="K23" i="22"/>
  <c r="J23" i="22"/>
  <c r="I23" i="22"/>
  <c r="G23" i="22"/>
  <c r="F23" i="22"/>
  <c r="E23" i="22"/>
  <c r="V22" i="22"/>
  <c r="T22" i="22"/>
  <c r="T23" i="22" s="1"/>
  <c r="Q22" i="22"/>
  <c r="Q25" i="22" s="1"/>
  <c r="N22" i="22"/>
  <c r="N23" i="22" s="1"/>
  <c r="K22" i="22"/>
  <c r="H22" i="22"/>
  <c r="H23" i="22" s="1"/>
  <c r="E22" i="22"/>
  <c r="E25" i="22" s="1"/>
  <c r="V21" i="22"/>
  <c r="U21" i="22"/>
  <c r="S21" i="22"/>
  <c r="R21" i="22"/>
  <c r="P21" i="22"/>
  <c r="O21" i="22"/>
  <c r="M21" i="22"/>
  <c r="L21" i="22"/>
  <c r="K21" i="22"/>
  <c r="J21" i="22"/>
  <c r="I21" i="22"/>
  <c r="G21" i="22"/>
  <c r="F21" i="22"/>
  <c r="T20" i="22"/>
  <c r="T21" i="22" s="1"/>
  <c r="Q20" i="22"/>
  <c r="Q21" i="22" s="1"/>
  <c r="N20" i="22"/>
  <c r="N28" i="22" s="1"/>
  <c r="K20" i="22"/>
  <c r="H20" i="22"/>
  <c r="H21" i="22" s="1"/>
  <c r="E20" i="22"/>
  <c r="E21" i="22" s="1"/>
  <c r="V19" i="22"/>
  <c r="U19" i="22"/>
  <c r="S19" i="22"/>
  <c r="R19" i="22"/>
  <c r="P19" i="22"/>
  <c r="O19" i="22"/>
  <c r="N19" i="22"/>
  <c r="M19" i="22"/>
  <c r="L19" i="22"/>
  <c r="K19" i="22"/>
  <c r="J19" i="22"/>
  <c r="I19" i="22"/>
  <c r="G19" i="22"/>
  <c r="F19" i="22"/>
  <c r="V18" i="22"/>
  <c r="T18" i="22"/>
  <c r="T19" i="22" s="1"/>
  <c r="Q18" i="22"/>
  <c r="Q19" i="22" s="1"/>
  <c r="N18" i="22"/>
  <c r="K18" i="22"/>
  <c r="H18" i="22"/>
  <c r="H19" i="22" s="1"/>
  <c r="E18" i="22"/>
  <c r="E19" i="22" s="1"/>
  <c r="U17" i="22"/>
  <c r="S17" i="22"/>
  <c r="R17" i="22"/>
  <c r="Q17" i="22"/>
  <c r="P17" i="22"/>
  <c r="O17" i="22"/>
  <c r="M17" i="22"/>
  <c r="L17" i="22"/>
  <c r="K17" i="22"/>
  <c r="J17" i="22"/>
  <c r="I17" i="22"/>
  <c r="G17" i="22"/>
  <c r="F17" i="22"/>
  <c r="E17" i="22"/>
  <c r="V16" i="22"/>
  <c r="V17" i="22" s="1"/>
  <c r="T16" i="22"/>
  <c r="T17" i="22" s="1"/>
  <c r="Q16" i="22"/>
  <c r="N16" i="22"/>
  <c r="N17" i="22" s="1"/>
  <c r="K16" i="22"/>
  <c r="H16" i="22"/>
  <c r="H17" i="22" s="1"/>
  <c r="E16" i="22"/>
  <c r="V15" i="22"/>
  <c r="U15" i="22"/>
  <c r="S15" i="22"/>
  <c r="R15" i="22"/>
  <c r="Q15" i="22"/>
  <c r="P15" i="22"/>
  <c r="O15" i="22"/>
  <c r="M15" i="22"/>
  <c r="L15" i="22"/>
  <c r="J15" i="22"/>
  <c r="I15" i="22"/>
  <c r="G15" i="22"/>
  <c r="F15" i="22"/>
  <c r="E15" i="22"/>
  <c r="T14" i="22"/>
  <c r="T15" i="22" s="1"/>
  <c r="Q14" i="22"/>
  <c r="N14" i="22"/>
  <c r="N15" i="22" s="1"/>
  <c r="K14" i="22"/>
  <c r="K15" i="22" s="1"/>
  <c r="H14" i="22"/>
  <c r="H15" i="22" s="1"/>
  <c r="E14" i="22"/>
  <c r="V13" i="22"/>
  <c r="U13" i="22"/>
  <c r="S13" i="22"/>
  <c r="R13" i="22"/>
  <c r="Q13" i="22"/>
  <c r="P13" i="22"/>
  <c r="O13" i="22"/>
  <c r="M13" i="22"/>
  <c r="L13" i="22"/>
  <c r="J13" i="22"/>
  <c r="I13" i="22"/>
  <c r="G13" i="22"/>
  <c r="F13" i="22"/>
  <c r="E13" i="22"/>
  <c r="T12" i="22"/>
  <c r="T13" i="22" s="1"/>
  <c r="Q12" i="22"/>
  <c r="N12" i="22"/>
  <c r="N13" i="22" s="1"/>
  <c r="K12" i="22"/>
  <c r="K13" i="22" s="1"/>
  <c r="H12" i="22"/>
  <c r="H13" i="22" s="1"/>
  <c r="E12" i="22"/>
  <c r="V11" i="22"/>
  <c r="U11" i="22"/>
  <c r="S11" i="22"/>
  <c r="R11" i="22"/>
  <c r="Q11" i="22"/>
  <c r="P11" i="22"/>
  <c r="O11" i="22"/>
  <c r="M11" i="22"/>
  <c r="L11" i="22"/>
  <c r="J11" i="22"/>
  <c r="I11" i="22"/>
  <c r="G11" i="22"/>
  <c r="F11" i="22"/>
  <c r="E11" i="22"/>
  <c r="T10" i="22"/>
  <c r="T11" i="22" s="1"/>
  <c r="Q10" i="22"/>
  <c r="N10" i="22"/>
  <c r="N11" i="22" s="1"/>
  <c r="K10" i="22"/>
  <c r="K11" i="22" s="1"/>
  <c r="H10" i="22"/>
  <c r="H11" i="22" s="1"/>
  <c r="E10" i="22"/>
  <c r="U9" i="22"/>
  <c r="S9" i="22"/>
  <c r="R9" i="22"/>
  <c r="Q9" i="22"/>
  <c r="P9" i="22"/>
  <c r="O9" i="22"/>
  <c r="M9" i="22"/>
  <c r="L9" i="22"/>
  <c r="J9" i="22"/>
  <c r="I9" i="22"/>
  <c r="H9" i="22"/>
  <c r="G9" i="22"/>
  <c r="F9" i="22"/>
  <c r="E9" i="22"/>
  <c r="V8" i="22"/>
  <c r="V9" i="22" s="1"/>
  <c r="Q8" i="22"/>
  <c r="Q28" i="22" s="1"/>
  <c r="N8" i="22"/>
  <c r="N9" i="22" s="1"/>
  <c r="K8" i="22"/>
  <c r="K28" i="22" s="1"/>
  <c r="H8" i="22"/>
  <c r="E8" i="22"/>
  <c r="E28" i="22" s="1"/>
  <c r="V7" i="22"/>
  <c r="U7" i="22"/>
  <c r="S7" i="22"/>
  <c r="R7" i="22"/>
  <c r="Q7" i="22"/>
  <c r="P7" i="22"/>
  <c r="O7" i="22"/>
  <c r="M7" i="22"/>
  <c r="L7" i="22"/>
  <c r="J7" i="22"/>
  <c r="I7" i="22"/>
  <c r="G7" i="22"/>
  <c r="F7" i="22"/>
  <c r="E7" i="22"/>
  <c r="T6" i="22"/>
  <c r="T7" i="22" s="1"/>
  <c r="Q6" i="22"/>
  <c r="Q26" i="22" s="1"/>
  <c r="Q27" i="22" s="1"/>
  <c r="N6" i="22"/>
  <c r="N7" i="22" s="1"/>
  <c r="K6" i="22"/>
  <c r="K7" i="22" s="1"/>
  <c r="H6" i="22"/>
  <c r="H7" i="22" s="1"/>
  <c r="E6" i="22"/>
  <c r="E26" i="22" s="1"/>
  <c r="E27" i="22" s="1"/>
  <c r="AB28" i="21"/>
  <c r="Z28" i="21"/>
  <c r="AA28" i="21" s="1"/>
  <c r="X28" i="21"/>
  <c r="Y28" i="21" s="1"/>
  <c r="W28" i="21"/>
  <c r="V28" i="21"/>
  <c r="T28" i="21"/>
  <c r="U28" i="21" s="1"/>
  <c r="S28" i="21"/>
  <c r="R28" i="21"/>
  <c r="P28" i="21"/>
  <c r="Q28" i="21" s="1"/>
  <c r="O28" i="21"/>
  <c r="N28" i="21"/>
  <c r="L28" i="21"/>
  <c r="M28" i="21" s="1"/>
  <c r="K28" i="21"/>
  <c r="J28" i="21"/>
  <c r="H28" i="21"/>
  <c r="I28" i="21" s="1"/>
  <c r="G28" i="21"/>
  <c r="F28" i="21"/>
  <c r="D28" i="21"/>
  <c r="E28" i="21" s="1"/>
  <c r="Y27" i="21"/>
  <c r="U27" i="21"/>
  <c r="M27" i="21"/>
  <c r="I27" i="21"/>
  <c r="E27" i="21"/>
  <c r="AB26" i="21"/>
  <c r="Y26" i="21"/>
  <c r="U26" i="21"/>
  <c r="Q26" i="21"/>
  <c r="I26" i="21"/>
  <c r="E26" i="21"/>
  <c r="AB25" i="21"/>
  <c r="AA25" i="21"/>
  <c r="Y25" i="21"/>
  <c r="W25" i="21"/>
  <c r="U25" i="21"/>
  <c r="S25" i="21"/>
  <c r="Q25" i="21"/>
  <c r="O25" i="21"/>
  <c r="M25" i="21"/>
  <c r="K25" i="21"/>
  <c r="I25" i="21"/>
  <c r="G25" i="21"/>
  <c r="E25" i="21"/>
  <c r="AB24" i="21"/>
  <c r="AA24" i="21"/>
  <c r="Y24" i="21"/>
  <c r="W24" i="21"/>
  <c r="S24" i="21"/>
  <c r="Q24" i="21"/>
  <c r="O24" i="21"/>
  <c r="K24" i="21"/>
  <c r="I24" i="21"/>
  <c r="G24" i="21"/>
  <c r="AB23" i="21"/>
  <c r="AA23" i="21"/>
  <c r="Y23" i="21"/>
  <c r="W23" i="21"/>
  <c r="U23" i="21"/>
  <c r="S23" i="21"/>
  <c r="Q23" i="21"/>
  <c r="O23" i="21"/>
  <c r="M23" i="21"/>
  <c r="K23" i="21"/>
  <c r="I23" i="21"/>
  <c r="G23" i="21"/>
  <c r="E23" i="21"/>
  <c r="AB22" i="21"/>
  <c r="AA22" i="21"/>
  <c r="W22" i="21"/>
  <c r="U22" i="21"/>
  <c r="S22" i="21"/>
  <c r="O22" i="21"/>
  <c r="M22" i="21"/>
  <c r="K22" i="21"/>
  <c r="G22" i="21"/>
  <c r="E22" i="21"/>
  <c r="AB21" i="21"/>
  <c r="AA21" i="21"/>
  <c r="Y21" i="21"/>
  <c r="W21" i="21"/>
  <c r="U21" i="21"/>
  <c r="S21" i="21"/>
  <c r="Q21" i="21"/>
  <c r="O21" i="21"/>
  <c r="M21" i="21"/>
  <c r="K21" i="21"/>
  <c r="I21" i="21"/>
  <c r="G21" i="21"/>
  <c r="E21" i="21"/>
  <c r="AB20" i="21"/>
  <c r="AA20" i="21"/>
  <c r="Y20" i="21"/>
  <c r="W20" i="21"/>
  <c r="S20" i="21"/>
  <c r="Q20" i="21"/>
  <c r="O20" i="21"/>
  <c r="K20" i="21"/>
  <c r="I20" i="21"/>
  <c r="G20" i="21"/>
  <c r="AB19" i="21"/>
  <c r="AA19" i="21"/>
  <c r="Y19" i="21"/>
  <c r="W19" i="21"/>
  <c r="U19" i="21"/>
  <c r="S19" i="21"/>
  <c r="Q19" i="21"/>
  <c r="O19" i="21"/>
  <c r="M19" i="21"/>
  <c r="K19" i="21"/>
  <c r="I19" i="21"/>
  <c r="G19" i="21"/>
  <c r="E19" i="21"/>
  <c r="AB18" i="21"/>
  <c r="AA18" i="21"/>
  <c r="W18" i="21"/>
  <c r="U18" i="21"/>
  <c r="S18" i="21"/>
  <c r="O18" i="21"/>
  <c r="M18" i="21"/>
  <c r="K18" i="21"/>
  <c r="G18" i="21"/>
  <c r="E18" i="21"/>
  <c r="AB17" i="21"/>
  <c r="AA17" i="21"/>
  <c r="Y17" i="21"/>
  <c r="W17" i="21"/>
  <c r="U17" i="21"/>
  <c r="S17" i="21"/>
  <c r="Q17" i="21"/>
  <c r="O17" i="21"/>
  <c r="M17" i="21"/>
  <c r="K17" i="21"/>
  <c r="I17" i="21"/>
  <c r="G17" i="21"/>
  <c r="E17" i="21"/>
  <c r="AB16" i="21"/>
  <c r="AA16" i="21"/>
  <c r="Y16" i="21"/>
  <c r="W16" i="21"/>
  <c r="S16" i="21"/>
  <c r="Q16" i="21"/>
  <c r="O16" i="21"/>
  <c r="K16" i="21"/>
  <c r="I16" i="21"/>
  <c r="G16" i="21"/>
  <c r="AB15" i="21"/>
  <c r="AA15" i="21"/>
  <c r="Y15" i="21"/>
  <c r="W15" i="21"/>
  <c r="U15" i="21"/>
  <c r="S15" i="21"/>
  <c r="Q15" i="21"/>
  <c r="O15" i="21"/>
  <c r="M15" i="21"/>
  <c r="K15" i="21"/>
  <c r="I15" i="21"/>
  <c r="G15" i="21"/>
  <c r="E15" i="21"/>
  <c r="AB14" i="21"/>
  <c r="AA14" i="21"/>
  <c r="W14" i="21"/>
  <c r="U14" i="21"/>
  <c r="S14" i="21"/>
  <c r="O14" i="21"/>
  <c r="M14" i="21"/>
  <c r="K14" i="21"/>
  <c r="G14" i="21"/>
  <c r="E14" i="21"/>
  <c r="AB13" i="21"/>
  <c r="AA13" i="21"/>
  <c r="Y13" i="21"/>
  <c r="W13" i="21"/>
  <c r="U13" i="21"/>
  <c r="S13" i="21"/>
  <c r="Q13" i="21"/>
  <c r="O13" i="21"/>
  <c r="M13" i="21"/>
  <c r="K13" i="21"/>
  <c r="I13" i="21"/>
  <c r="G13" i="21"/>
  <c r="E13" i="21"/>
  <c r="AB12" i="21"/>
  <c r="AA12" i="21"/>
  <c r="Y12" i="21"/>
  <c r="W12" i="21"/>
  <c r="S12" i="21"/>
  <c r="Q12" i="21"/>
  <c r="O12" i="21"/>
  <c r="K12" i="21"/>
  <c r="I12" i="21"/>
  <c r="G12" i="21"/>
  <c r="AB11" i="21"/>
  <c r="AA11" i="21"/>
  <c r="Y11" i="21"/>
  <c r="W11" i="21"/>
  <c r="U11" i="21"/>
  <c r="S11" i="21"/>
  <c r="Q11" i="21"/>
  <c r="O11" i="21"/>
  <c r="M11" i="21"/>
  <c r="K11" i="21"/>
  <c r="I11" i="21"/>
  <c r="G11" i="21"/>
  <c r="E11" i="21"/>
  <c r="AB10" i="21"/>
  <c r="AA10" i="21"/>
  <c r="W10" i="21"/>
  <c r="U10" i="21"/>
  <c r="S10" i="21"/>
  <c r="O10" i="21"/>
  <c r="M10" i="21"/>
  <c r="K10" i="21"/>
  <c r="G10" i="21"/>
  <c r="E10" i="21"/>
  <c r="AB9" i="21"/>
  <c r="AA9" i="21"/>
  <c r="Y9" i="21"/>
  <c r="W9" i="21"/>
  <c r="U9" i="21"/>
  <c r="S9" i="21"/>
  <c r="Q9" i="21"/>
  <c r="O9" i="21"/>
  <c r="M9" i="21"/>
  <c r="K9" i="21"/>
  <c r="I9" i="21"/>
  <c r="G9" i="21"/>
  <c r="E9" i="21"/>
  <c r="AB8" i="21"/>
  <c r="AA8" i="21"/>
  <c r="Y8" i="21"/>
  <c r="W8" i="21"/>
  <c r="S8" i="21"/>
  <c r="Q8" i="21"/>
  <c r="O8" i="21"/>
  <c r="K8" i="21"/>
  <c r="I8" i="21"/>
  <c r="G8" i="21"/>
  <c r="AB7" i="21"/>
  <c r="AA7" i="21"/>
  <c r="Y7" i="21"/>
  <c r="W7" i="21"/>
  <c r="U7" i="21"/>
  <c r="S7" i="21"/>
  <c r="Q7" i="21"/>
  <c r="O7" i="21"/>
  <c r="M7" i="21"/>
  <c r="K7" i="21"/>
  <c r="I7" i="21"/>
  <c r="G7" i="21"/>
  <c r="E7" i="21"/>
  <c r="W15" i="20"/>
  <c r="V15" i="20"/>
  <c r="U15" i="20"/>
  <c r="T15" i="20"/>
  <c r="R15" i="20"/>
  <c r="Q15" i="20"/>
  <c r="P15" i="20"/>
  <c r="O15" i="20"/>
  <c r="M15" i="20"/>
  <c r="L15" i="20"/>
  <c r="K15" i="20"/>
  <c r="J15" i="20"/>
  <c r="H15" i="20"/>
  <c r="G15" i="20"/>
  <c r="F15" i="20"/>
  <c r="E15" i="20"/>
  <c r="W11" i="20"/>
  <c r="V11" i="20"/>
  <c r="U11" i="20"/>
  <c r="T11" i="20"/>
  <c r="R11" i="20"/>
  <c r="Q11" i="20"/>
  <c r="P11" i="20"/>
  <c r="O11" i="20"/>
  <c r="M11" i="20"/>
  <c r="L11" i="20"/>
  <c r="K11" i="20"/>
  <c r="J11" i="20"/>
  <c r="H11" i="20"/>
  <c r="G11" i="20"/>
  <c r="F11" i="20"/>
  <c r="E11" i="20"/>
  <c r="M15" i="17"/>
  <c r="J15" i="17"/>
  <c r="G15" i="17"/>
  <c r="D15" i="17"/>
  <c r="P15" i="17" s="1"/>
  <c r="P14" i="17"/>
  <c r="M14" i="17"/>
  <c r="J14" i="17"/>
  <c r="G14" i="17"/>
  <c r="D14" i="17"/>
  <c r="O13" i="17"/>
  <c r="N13" i="17"/>
  <c r="M13" i="17"/>
  <c r="K13" i="17"/>
  <c r="L13" i="17" s="1"/>
  <c r="J13" i="17"/>
  <c r="H13" i="17"/>
  <c r="I13" i="17" s="1"/>
  <c r="G13" i="17"/>
  <c r="E13" i="17"/>
  <c r="F13" i="17" s="1"/>
  <c r="D13" i="17"/>
  <c r="R12" i="17"/>
  <c r="Q12" i="17"/>
  <c r="P12" i="17"/>
  <c r="O12" i="17"/>
  <c r="L12" i="17"/>
  <c r="I12" i="17"/>
  <c r="F12" i="17"/>
  <c r="Q11" i="17"/>
  <c r="R11" i="17" s="1"/>
  <c r="P11" i="17"/>
  <c r="O11" i="17"/>
  <c r="L11" i="17"/>
  <c r="I11" i="17"/>
  <c r="F11" i="17"/>
  <c r="Q10" i="17"/>
  <c r="R10" i="17" s="1"/>
  <c r="P10" i="17"/>
  <c r="O10" i="17"/>
  <c r="L10" i="17"/>
  <c r="I10" i="17"/>
  <c r="F10" i="17"/>
  <c r="Q9" i="17"/>
  <c r="R9" i="17" s="1"/>
  <c r="P9" i="17"/>
  <c r="P13" i="17" s="1"/>
  <c r="O9" i="17"/>
  <c r="L9" i="17"/>
  <c r="I9" i="17"/>
  <c r="F9" i="17"/>
  <c r="R8" i="17"/>
  <c r="Q8" i="17"/>
  <c r="P8" i="17"/>
  <c r="O8" i="17"/>
  <c r="L8" i="17"/>
  <c r="I8" i="17"/>
  <c r="F8" i="17"/>
  <c r="Q21" i="19"/>
  <c r="P21" i="19"/>
  <c r="O21" i="19"/>
  <c r="N21" i="19"/>
  <c r="M21" i="19"/>
  <c r="L21" i="19"/>
  <c r="K21" i="19"/>
  <c r="J21" i="19"/>
  <c r="I21" i="19"/>
  <c r="H21" i="19"/>
  <c r="G21" i="19"/>
  <c r="Q16" i="19"/>
  <c r="Q11" i="19"/>
  <c r="P11" i="19"/>
  <c r="O11" i="19"/>
  <c r="L11" i="19"/>
  <c r="K11" i="19"/>
  <c r="J11" i="19"/>
  <c r="I11" i="19"/>
  <c r="H11" i="19"/>
  <c r="G11" i="19"/>
  <c r="Q10" i="19"/>
  <c r="O9" i="19"/>
  <c r="N9" i="19"/>
  <c r="N11" i="19" s="1"/>
  <c r="M9" i="19"/>
  <c r="M11" i="19" s="1"/>
  <c r="U21" i="16"/>
  <c r="S21" i="16"/>
  <c r="Q21" i="16"/>
  <c r="O21" i="16"/>
  <c r="M21" i="16"/>
  <c r="K21" i="16"/>
  <c r="I21" i="16"/>
  <c r="G21" i="16"/>
  <c r="E21" i="16"/>
  <c r="U19" i="16"/>
  <c r="S19" i="16"/>
  <c r="Q19" i="16"/>
  <c r="O19" i="16"/>
  <c r="M19" i="16"/>
  <c r="T15" i="16"/>
  <c r="U15" i="16" s="1"/>
  <c r="S15" i="16"/>
  <c r="R15" i="16"/>
  <c r="P15" i="16"/>
  <c r="Q15" i="16" s="1"/>
  <c r="O15" i="16"/>
  <c r="N15" i="16"/>
  <c r="L15" i="16"/>
  <c r="M15" i="16" s="1"/>
  <c r="K15" i="16"/>
  <c r="J15" i="16"/>
  <c r="H15" i="16"/>
  <c r="I15" i="16" s="1"/>
  <c r="G15" i="16"/>
  <c r="F15" i="16"/>
  <c r="D15" i="16"/>
  <c r="E15" i="16" s="1"/>
  <c r="T14" i="16"/>
  <c r="R14" i="16"/>
  <c r="S14" i="16" s="1"/>
  <c r="P14" i="16"/>
  <c r="N14" i="16"/>
  <c r="O14" i="16" s="1"/>
  <c r="L14" i="16"/>
  <c r="J14" i="16"/>
  <c r="K14" i="16" s="1"/>
  <c r="H14" i="16"/>
  <c r="F14" i="16"/>
  <c r="G14" i="16" s="1"/>
  <c r="D14" i="16"/>
  <c r="T13" i="16"/>
  <c r="U14" i="16" s="1"/>
  <c r="R13" i="16"/>
  <c r="P13" i="16"/>
  <c r="Q14" i="16" s="1"/>
  <c r="N13" i="16"/>
  <c r="L13" i="16"/>
  <c r="M14" i="16" s="1"/>
  <c r="J13" i="16"/>
  <c r="H13" i="16"/>
  <c r="I14" i="16" s="1"/>
  <c r="F13" i="16"/>
  <c r="D13" i="16"/>
  <c r="E14" i="16" s="1"/>
  <c r="U12" i="16"/>
  <c r="S12" i="16"/>
  <c r="O12" i="16"/>
  <c r="M12" i="16"/>
  <c r="K12" i="16"/>
  <c r="G12" i="16"/>
  <c r="E12" i="16"/>
  <c r="S11" i="16"/>
  <c r="Q11" i="16"/>
  <c r="O11" i="16"/>
  <c r="K11" i="16"/>
  <c r="I11" i="16"/>
  <c r="G11" i="16"/>
  <c r="S10" i="16"/>
  <c r="Q10" i="16"/>
  <c r="O10" i="16"/>
  <c r="K10" i="16"/>
  <c r="I10" i="16"/>
  <c r="G10" i="16"/>
  <c r="U9" i="16"/>
  <c r="S9" i="16"/>
  <c r="S13" i="16" s="1"/>
  <c r="O9" i="16"/>
  <c r="M9" i="16"/>
  <c r="K9" i="16"/>
  <c r="K13" i="16" s="1"/>
  <c r="G9" i="16"/>
  <c r="E9" i="16"/>
  <c r="U8" i="16"/>
  <c r="S8" i="16"/>
  <c r="O8" i="16"/>
  <c r="O13" i="16" s="1"/>
  <c r="M8" i="16"/>
  <c r="K8" i="16"/>
  <c r="G8" i="16"/>
  <c r="G13" i="16" s="1"/>
  <c r="E8" i="16"/>
  <c r="X41" i="15"/>
  <c r="U41" i="15"/>
  <c r="R41" i="15"/>
  <c r="O41" i="15"/>
  <c r="L41" i="15"/>
  <c r="I41" i="15"/>
  <c r="F41" i="15"/>
  <c r="X40" i="15"/>
  <c r="U40" i="15"/>
  <c r="R40" i="15"/>
  <c r="O40" i="15"/>
  <c r="L40" i="15"/>
  <c r="I40" i="15"/>
  <c r="F40" i="15"/>
  <c r="X39" i="15"/>
  <c r="U39" i="15"/>
  <c r="R39" i="15"/>
  <c r="O39" i="15"/>
  <c r="L39" i="15"/>
  <c r="I39" i="15"/>
  <c r="F39" i="15"/>
  <c r="AA35" i="15"/>
  <c r="X35" i="15"/>
  <c r="U35" i="15"/>
  <c r="R35" i="15"/>
  <c r="O35" i="15"/>
  <c r="L35" i="15"/>
  <c r="I35" i="15"/>
  <c r="F35" i="15"/>
  <c r="AA34" i="15"/>
  <c r="X34" i="15"/>
  <c r="U34" i="15"/>
  <c r="R34" i="15"/>
  <c r="O34" i="15"/>
  <c r="L34" i="15"/>
  <c r="I34" i="15"/>
  <c r="F34" i="15"/>
  <c r="AA33" i="15"/>
  <c r="X33" i="15"/>
  <c r="U33" i="15"/>
  <c r="R33" i="15"/>
  <c r="O33" i="15"/>
  <c r="L33" i="15"/>
  <c r="I33" i="15"/>
  <c r="F33" i="15"/>
  <c r="AA32" i="15"/>
  <c r="X32" i="15"/>
  <c r="U32" i="15"/>
  <c r="R32" i="15"/>
  <c r="O32" i="15"/>
  <c r="L32" i="15"/>
  <c r="I32" i="15"/>
  <c r="F32" i="15"/>
  <c r="AA31" i="15"/>
  <c r="X31" i="15"/>
  <c r="U31" i="15"/>
  <c r="R31" i="15"/>
  <c r="O31" i="15"/>
  <c r="L31" i="15"/>
  <c r="I31" i="15"/>
  <c r="F31" i="15"/>
  <c r="AA30" i="15"/>
  <c r="X30" i="15"/>
  <c r="U30" i="15"/>
  <c r="R30" i="15"/>
  <c r="O30" i="15"/>
  <c r="L30" i="15"/>
  <c r="I30" i="15"/>
  <c r="F30" i="15"/>
  <c r="AA29" i="15"/>
  <c r="X29" i="15"/>
  <c r="U29" i="15"/>
  <c r="R29" i="15"/>
  <c r="O29" i="15"/>
  <c r="L29" i="15"/>
  <c r="I29" i="15"/>
  <c r="F29" i="15"/>
  <c r="AA28" i="15"/>
  <c r="AA38" i="15" s="1"/>
  <c r="X28" i="15"/>
  <c r="X38" i="15" s="1"/>
  <c r="U28" i="15"/>
  <c r="U38" i="15" s="1"/>
  <c r="R28" i="15"/>
  <c r="R38" i="15" s="1"/>
  <c r="O28" i="15"/>
  <c r="O38" i="15" s="1"/>
  <c r="L28" i="15"/>
  <c r="L38" i="15" s="1"/>
  <c r="I28" i="15"/>
  <c r="I38" i="15" s="1"/>
  <c r="F28" i="15"/>
  <c r="F38" i="15" s="1"/>
  <c r="AA27" i="15"/>
  <c r="AA37" i="15" s="1"/>
  <c r="X27" i="15"/>
  <c r="X37" i="15" s="1"/>
  <c r="U27" i="15"/>
  <c r="U37" i="15" s="1"/>
  <c r="R27" i="15"/>
  <c r="R37" i="15" s="1"/>
  <c r="O27" i="15"/>
  <c r="O37" i="15" s="1"/>
  <c r="L27" i="15"/>
  <c r="L37" i="15" s="1"/>
  <c r="I27" i="15"/>
  <c r="I37" i="15" s="1"/>
  <c r="F27" i="15"/>
  <c r="F37" i="15" s="1"/>
  <c r="AA26" i="15"/>
  <c r="AA36" i="15" s="1"/>
  <c r="X26" i="15"/>
  <c r="X36" i="15" s="1"/>
  <c r="U26" i="15"/>
  <c r="U36" i="15" s="1"/>
  <c r="R26" i="15"/>
  <c r="R36" i="15" s="1"/>
  <c r="O26" i="15"/>
  <c r="O36" i="15" s="1"/>
  <c r="L26" i="15"/>
  <c r="L36" i="15" s="1"/>
  <c r="I26" i="15"/>
  <c r="I36" i="15" s="1"/>
  <c r="F26" i="15"/>
  <c r="F36" i="15" s="1"/>
  <c r="AA21" i="15"/>
  <c r="X21" i="15"/>
  <c r="U21" i="15"/>
  <c r="R21" i="15"/>
  <c r="O21" i="15"/>
  <c r="L21" i="15"/>
  <c r="I21" i="15"/>
  <c r="F21" i="15"/>
  <c r="AA20" i="15"/>
  <c r="X20" i="15"/>
  <c r="U20" i="15"/>
  <c r="R20" i="15"/>
  <c r="O20" i="15"/>
  <c r="L20" i="15"/>
  <c r="I20" i="15"/>
  <c r="F20" i="15"/>
  <c r="AA19" i="15"/>
  <c r="X19" i="15"/>
  <c r="U19" i="15"/>
  <c r="R19" i="15"/>
  <c r="O19" i="15"/>
  <c r="L19" i="15"/>
  <c r="I19" i="15"/>
  <c r="F19" i="15"/>
  <c r="AA15" i="15"/>
  <c r="X15" i="15"/>
  <c r="U15" i="15"/>
  <c r="R15" i="15"/>
  <c r="O15" i="15"/>
  <c r="L15" i="15"/>
  <c r="I15" i="15"/>
  <c r="F15" i="15"/>
  <c r="AA14" i="15"/>
  <c r="X14" i="15"/>
  <c r="U14" i="15"/>
  <c r="R14" i="15"/>
  <c r="O14" i="15"/>
  <c r="L14" i="15"/>
  <c r="I14" i="15"/>
  <c r="F14" i="15"/>
  <c r="AA13" i="15"/>
  <c r="X13" i="15"/>
  <c r="U13" i="15"/>
  <c r="R13" i="15"/>
  <c r="O13" i="15"/>
  <c r="L13" i="15"/>
  <c r="I13" i="15"/>
  <c r="F13" i="15"/>
  <c r="AA12" i="15"/>
  <c r="X12" i="15"/>
  <c r="U12" i="15"/>
  <c r="R12" i="15"/>
  <c r="O12" i="15"/>
  <c r="L12" i="15"/>
  <c r="I12" i="15"/>
  <c r="F12" i="15"/>
  <c r="AA11" i="15"/>
  <c r="X11" i="15"/>
  <c r="U11" i="15"/>
  <c r="R11" i="15"/>
  <c r="O11" i="15"/>
  <c r="L11" i="15"/>
  <c r="I11" i="15"/>
  <c r="F11" i="15"/>
  <c r="AA10" i="15"/>
  <c r="X10" i="15"/>
  <c r="U10" i="15"/>
  <c r="R10" i="15"/>
  <c r="O10" i="15"/>
  <c r="L10" i="15"/>
  <c r="I10" i="15"/>
  <c r="F10" i="15"/>
  <c r="AA9" i="15"/>
  <c r="X9" i="15"/>
  <c r="U9" i="15"/>
  <c r="R9" i="15"/>
  <c r="O9" i="15"/>
  <c r="L9" i="15"/>
  <c r="I9" i="15"/>
  <c r="F9" i="15"/>
  <c r="AA8" i="15"/>
  <c r="AA18" i="15" s="1"/>
  <c r="X8" i="15"/>
  <c r="X18" i="15" s="1"/>
  <c r="U8" i="15"/>
  <c r="U18" i="15" s="1"/>
  <c r="R8" i="15"/>
  <c r="R18" i="15" s="1"/>
  <c r="O8" i="15"/>
  <c r="O18" i="15" s="1"/>
  <c r="L8" i="15"/>
  <c r="L18" i="15" s="1"/>
  <c r="I8" i="15"/>
  <c r="I18" i="15" s="1"/>
  <c r="F8" i="15"/>
  <c r="F18" i="15" s="1"/>
  <c r="AA7" i="15"/>
  <c r="AA17" i="15" s="1"/>
  <c r="X7" i="15"/>
  <c r="X17" i="15" s="1"/>
  <c r="U7" i="15"/>
  <c r="U17" i="15" s="1"/>
  <c r="R7" i="15"/>
  <c r="R17" i="15" s="1"/>
  <c r="O7" i="15"/>
  <c r="O17" i="15" s="1"/>
  <c r="L7" i="15"/>
  <c r="L17" i="15" s="1"/>
  <c r="I7" i="15"/>
  <c r="I17" i="15" s="1"/>
  <c r="F7" i="15"/>
  <c r="F17" i="15" s="1"/>
  <c r="AA6" i="15"/>
  <c r="AA16" i="15" s="1"/>
  <c r="X6" i="15"/>
  <c r="X16" i="15" s="1"/>
  <c r="U6" i="15"/>
  <c r="U16" i="15" s="1"/>
  <c r="R6" i="15"/>
  <c r="R16" i="15" s="1"/>
  <c r="O6" i="15"/>
  <c r="O16" i="15" s="1"/>
  <c r="L6" i="15"/>
  <c r="L16" i="15" s="1"/>
  <c r="I6" i="15"/>
  <c r="I16" i="15" s="1"/>
  <c r="F6" i="15"/>
  <c r="F16" i="15" s="1"/>
  <c r="I29" i="32"/>
  <c r="L26" i="32"/>
  <c r="K23" i="32"/>
  <c r="H36" i="13"/>
  <c r="D36" i="13"/>
  <c r="K35" i="13"/>
  <c r="G36" i="13" s="1"/>
  <c r="K25" i="13"/>
  <c r="G26" i="13" s="1"/>
  <c r="J16" i="13"/>
  <c r="F16" i="13"/>
  <c r="K15" i="13"/>
  <c r="I16" i="13" s="1"/>
  <c r="P27" i="12"/>
  <c r="N24" i="12"/>
  <c r="P28" i="12" s="1"/>
  <c r="K27" i="12"/>
  <c r="I24" i="12"/>
  <c r="K25" i="12" s="1"/>
  <c r="F30" i="12"/>
  <c r="F29" i="12"/>
  <c r="F28" i="12"/>
  <c r="F26" i="12"/>
  <c r="F25" i="12"/>
  <c r="F24" i="12"/>
  <c r="D24" i="12"/>
  <c r="F27" i="12" s="1"/>
  <c r="N11" i="12"/>
  <c r="N9" i="12"/>
  <c r="P13" i="12" s="1"/>
  <c r="K10" i="12"/>
  <c r="I10" i="12"/>
  <c r="I9" i="12"/>
  <c r="K12" i="12" s="1"/>
  <c r="F15" i="12"/>
  <c r="F11" i="12"/>
  <c r="D9" i="12"/>
  <c r="F14" i="12" s="1"/>
  <c r="P27" i="11"/>
  <c r="P25" i="11"/>
  <c r="P23" i="11"/>
  <c r="N23" i="11"/>
  <c r="P26" i="11" s="1"/>
  <c r="I24" i="11"/>
  <c r="K24" i="11" s="1"/>
  <c r="I23" i="11"/>
  <c r="K26" i="11" s="1"/>
  <c r="F29" i="11"/>
  <c r="F28" i="11"/>
  <c r="F27" i="11"/>
  <c r="F25" i="11"/>
  <c r="F24" i="11"/>
  <c r="F23" i="11"/>
  <c r="D23" i="11"/>
  <c r="F26" i="11" s="1"/>
  <c r="N8" i="11"/>
  <c r="P11" i="11" s="1"/>
  <c r="K10" i="11"/>
  <c r="I8" i="11"/>
  <c r="K9" i="11" s="1"/>
  <c r="F14" i="11"/>
  <c r="F13" i="11"/>
  <c r="F10" i="11"/>
  <c r="F9" i="11"/>
  <c r="D8" i="11"/>
  <c r="F12" i="11" s="1"/>
  <c r="S28" i="10"/>
  <c r="O28" i="10"/>
  <c r="K28" i="10"/>
  <c r="G28" i="10"/>
  <c r="R25" i="10"/>
  <c r="Q25" i="10"/>
  <c r="N25" i="10"/>
  <c r="M25" i="10"/>
  <c r="J25" i="10"/>
  <c r="I25" i="10"/>
  <c r="F25" i="10"/>
  <c r="E25" i="10"/>
  <c r="S24" i="10"/>
  <c r="O24" i="10"/>
  <c r="K24" i="10"/>
  <c r="K25" i="10" s="1"/>
  <c r="F24" i="10"/>
  <c r="G24" i="10" s="1"/>
  <c r="G25" i="10" s="1"/>
  <c r="S23" i="10"/>
  <c r="O23" i="10"/>
  <c r="K23" i="10"/>
  <c r="G23" i="10"/>
  <c r="S22" i="10"/>
  <c r="O22" i="10"/>
  <c r="K22" i="10"/>
  <c r="G22" i="10"/>
  <c r="S21" i="10"/>
  <c r="S25" i="10" s="1"/>
  <c r="O21" i="10"/>
  <c r="O25" i="10" s="1"/>
  <c r="K21" i="10"/>
  <c r="G21" i="10"/>
  <c r="R18" i="10"/>
  <c r="Q18" i="10"/>
  <c r="N18" i="10"/>
  <c r="M18" i="10"/>
  <c r="J18" i="10"/>
  <c r="I18" i="10"/>
  <c r="F18" i="10"/>
  <c r="S17" i="10"/>
  <c r="O17" i="10"/>
  <c r="K17" i="10"/>
  <c r="G17" i="10"/>
  <c r="S16" i="10"/>
  <c r="S18" i="10" s="1"/>
  <c r="O16" i="10"/>
  <c r="O18" i="10" s="1"/>
  <c r="K16" i="10"/>
  <c r="K18" i="10" s="1"/>
  <c r="E16" i="10"/>
  <c r="E18" i="10" s="1"/>
  <c r="R12" i="10"/>
  <c r="Q12" i="10"/>
  <c r="O12" i="10"/>
  <c r="N12" i="10"/>
  <c r="M12" i="10"/>
  <c r="J12" i="10"/>
  <c r="I12" i="10"/>
  <c r="F12" i="10"/>
  <c r="E12" i="10"/>
  <c r="S11" i="10"/>
  <c r="O11" i="10"/>
  <c r="K11" i="10"/>
  <c r="G11" i="10"/>
  <c r="S10" i="10"/>
  <c r="O10" i="10"/>
  <c r="K10" i="10"/>
  <c r="G10" i="10"/>
  <c r="S9" i="10"/>
  <c r="S12" i="10" s="1"/>
  <c r="O9" i="10"/>
  <c r="K9" i="10"/>
  <c r="K12" i="10" s="1"/>
  <c r="G9" i="10"/>
  <c r="G12" i="10" s="1"/>
  <c r="N24" i="9"/>
  <c r="M24" i="9"/>
  <c r="L24" i="9"/>
  <c r="K24" i="9"/>
  <c r="J24" i="9"/>
  <c r="I24" i="9"/>
  <c r="H24" i="9"/>
  <c r="G24" i="9"/>
  <c r="F24" i="9"/>
  <c r="E24" i="9"/>
  <c r="D24" i="9"/>
  <c r="N23" i="9"/>
  <c r="M23" i="9"/>
  <c r="L23" i="9"/>
  <c r="K23" i="9"/>
  <c r="J23" i="9"/>
  <c r="I23" i="9"/>
  <c r="H23" i="9"/>
  <c r="G23" i="9"/>
  <c r="F23" i="9"/>
  <c r="E23" i="9"/>
  <c r="D23" i="9"/>
  <c r="N22" i="9"/>
  <c r="M22" i="9"/>
  <c r="L22" i="9"/>
  <c r="K22" i="9"/>
  <c r="J22" i="9"/>
  <c r="I22" i="9"/>
  <c r="H22" i="9"/>
  <c r="G22" i="9"/>
  <c r="F22" i="9"/>
  <c r="E22" i="9"/>
  <c r="D22" i="9"/>
  <c r="N21" i="9"/>
  <c r="N20" i="9" s="1"/>
  <c r="M21" i="9"/>
  <c r="M20" i="9" s="1"/>
  <c r="L21" i="9"/>
  <c r="L20" i="9" s="1"/>
  <c r="K21" i="9"/>
  <c r="K25" i="9" s="1"/>
  <c r="J21" i="9"/>
  <c r="J20" i="9" s="1"/>
  <c r="I21" i="9"/>
  <c r="I20" i="9" s="1"/>
  <c r="H21" i="9"/>
  <c r="H20" i="9" s="1"/>
  <c r="G21" i="9"/>
  <c r="G25" i="9" s="1"/>
  <c r="F21" i="9"/>
  <c r="F20" i="9" s="1"/>
  <c r="E21" i="9"/>
  <c r="E20" i="9" s="1"/>
  <c r="D21" i="9"/>
  <c r="D20" i="9" s="1"/>
  <c r="K20" i="9"/>
  <c r="G20" i="9"/>
  <c r="N13" i="9"/>
  <c r="M13" i="9"/>
  <c r="L13" i="9"/>
  <c r="J13" i="9"/>
  <c r="I13" i="9"/>
  <c r="H13" i="9"/>
  <c r="F13" i="9"/>
  <c r="E13" i="9"/>
  <c r="D13" i="9"/>
  <c r="N8" i="9"/>
  <c r="M8" i="9"/>
  <c r="L8" i="9"/>
  <c r="K8" i="9"/>
  <c r="K13" i="9" s="1"/>
  <c r="J8" i="9"/>
  <c r="I8" i="9"/>
  <c r="H8" i="9"/>
  <c r="G8" i="9"/>
  <c r="G13" i="9" s="1"/>
  <c r="F8" i="9"/>
  <c r="E8" i="9"/>
  <c r="D8" i="9"/>
  <c r="N24" i="8"/>
  <c r="M24" i="8"/>
  <c r="J24" i="8"/>
  <c r="I24" i="8"/>
  <c r="F24" i="8"/>
  <c r="E24" i="8"/>
  <c r="N23" i="8"/>
  <c r="J23" i="8"/>
  <c r="F23" i="8"/>
  <c r="N22" i="8"/>
  <c r="J22" i="8"/>
  <c r="F22" i="8"/>
  <c r="N21" i="8"/>
  <c r="J21" i="8"/>
  <c r="F21" i="8"/>
  <c r="N20" i="8"/>
  <c r="J20" i="8"/>
  <c r="F20" i="8"/>
  <c r="N19" i="8"/>
  <c r="J19" i="8"/>
  <c r="F19" i="8"/>
  <c r="N14" i="8"/>
  <c r="M14" i="8"/>
  <c r="J14" i="8"/>
  <c r="I14" i="8"/>
  <c r="E14" i="8"/>
  <c r="N13" i="8"/>
  <c r="J13" i="8"/>
  <c r="F13" i="8"/>
  <c r="N12" i="8"/>
  <c r="J12" i="8"/>
  <c r="F12" i="8"/>
  <c r="N11" i="8"/>
  <c r="J11" i="8"/>
  <c r="F11" i="8"/>
  <c r="N10" i="8"/>
  <c r="J10" i="8"/>
  <c r="F10" i="8"/>
  <c r="N9" i="8"/>
  <c r="J9" i="8"/>
  <c r="F9" i="8"/>
  <c r="F14" i="8" s="1"/>
  <c r="E29" i="34"/>
  <c r="G28" i="34"/>
  <c r="F28" i="34"/>
  <c r="D28" i="34"/>
  <c r="G27" i="34"/>
  <c r="F27" i="34"/>
  <c r="D27" i="34"/>
  <c r="E25" i="34"/>
  <c r="E28" i="34" s="1"/>
  <c r="G22" i="34"/>
  <c r="F22" i="34"/>
  <c r="D22" i="34"/>
  <c r="G20" i="34"/>
  <c r="F20" i="34"/>
  <c r="D20" i="34"/>
  <c r="E15" i="34"/>
  <c r="G14" i="34"/>
  <c r="F14" i="34"/>
  <c r="D14" i="34"/>
  <c r="F13" i="34"/>
  <c r="E13" i="34"/>
  <c r="D13" i="34"/>
  <c r="E11" i="34"/>
  <c r="E14" i="34" s="1"/>
  <c r="G10" i="34"/>
  <c r="G13" i="34" s="1"/>
  <c r="G8" i="34"/>
  <c r="G6" i="34" s="1"/>
  <c r="F8" i="34"/>
  <c r="E8" i="34"/>
  <c r="D8" i="34"/>
  <c r="F6" i="34"/>
  <c r="E6" i="34"/>
  <c r="D6" i="34"/>
  <c r="J25" i="5"/>
  <c r="N19" i="5"/>
  <c r="N12" i="5"/>
  <c r="M12" i="5"/>
  <c r="L12" i="5"/>
  <c r="K12" i="5"/>
  <c r="J12" i="5"/>
  <c r="I12" i="5"/>
  <c r="H12" i="5"/>
  <c r="G12" i="5"/>
  <c r="F12" i="5"/>
  <c r="E12" i="5"/>
  <c r="N10" i="5"/>
  <c r="N9" i="5"/>
  <c r="N8" i="5" s="1"/>
  <c r="N24" i="5" s="1"/>
  <c r="M9" i="5"/>
  <c r="L9" i="5"/>
  <c r="K9" i="5"/>
  <c r="K8" i="5" s="1"/>
  <c r="K24" i="5" s="1"/>
  <c r="J9" i="5"/>
  <c r="J8" i="5" s="1"/>
  <c r="J24" i="5" s="1"/>
  <c r="I9" i="5"/>
  <c r="H9" i="5"/>
  <c r="G9" i="5"/>
  <c r="G8" i="5" s="1"/>
  <c r="G24" i="5" s="1"/>
  <c r="F9" i="5"/>
  <c r="F8" i="5" s="1"/>
  <c r="F24" i="5" s="1"/>
  <c r="E9" i="5"/>
  <c r="M8" i="5"/>
  <c r="M24" i="5" s="1"/>
  <c r="L8" i="5"/>
  <c r="L24" i="5" s="1"/>
  <c r="I8" i="5"/>
  <c r="I24" i="5" s="1"/>
  <c r="H8" i="5"/>
  <c r="H24" i="5" s="1"/>
  <c r="E8" i="5"/>
  <c r="E24" i="5" s="1"/>
  <c r="N27" i="4"/>
  <c r="M27" i="4"/>
  <c r="L27" i="4"/>
  <c r="P24" i="4"/>
  <c r="P27" i="4" s="1"/>
  <c r="O24" i="4"/>
  <c r="O27" i="4" s="1"/>
  <c r="L24" i="4"/>
  <c r="N20" i="4"/>
  <c r="P17" i="4"/>
  <c r="P20" i="4" s="1"/>
  <c r="O17" i="4"/>
  <c r="O20" i="4" s="1"/>
  <c r="N17" i="4"/>
  <c r="M17" i="4"/>
  <c r="M20" i="4" s="1"/>
  <c r="L17" i="4"/>
  <c r="L20" i="4" s="1"/>
  <c r="H25" i="4"/>
  <c r="G25" i="4"/>
  <c r="F25" i="4"/>
  <c r="E25" i="4"/>
  <c r="D25" i="4"/>
  <c r="H19" i="4"/>
  <c r="G19" i="4"/>
  <c r="F19" i="4"/>
  <c r="E19" i="4"/>
  <c r="D19" i="4"/>
  <c r="H10" i="4"/>
  <c r="G10" i="4"/>
  <c r="F10" i="4"/>
  <c r="E10" i="4"/>
  <c r="D10" i="4"/>
  <c r="H8" i="4"/>
  <c r="G8" i="4"/>
  <c r="F8" i="4"/>
  <c r="E8" i="4"/>
  <c r="D8" i="4"/>
  <c r="N23" i="27" l="1"/>
  <c r="O23" i="27" s="1"/>
  <c r="N29" i="22"/>
  <c r="K29" i="22"/>
  <c r="H29" i="22"/>
  <c r="E29" i="22"/>
  <c r="Q29" i="22"/>
  <c r="N21" i="22"/>
  <c r="T8" i="22"/>
  <c r="T9" i="22" s="1"/>
  <c r="K9" i="22"/>
  <c r="T24" i="22"/>
  <c r="T25" i="22" s="1"/>
  <c r="N26" i="22"/>
  <c r="N27" i="22" s="1"/>
  <c r="V28" i="22"/>
  <c r="V29" i="22" s="1"/>
  <c r="H31" i="22"/>
  <c r="T31" i="22"/>
  <c r="H33" i="22"/>
  <c r="K26" i="22"/>
  <c r="K27" i="22" s="1"/>
  <c r="T33" i="22"/>
  <c r="E8" i="21"/>
  <c r="M8" i="21"/>
  <c r="U8" i="21"/>
  <c r="I10" i="21"/>
  <c r="Q10" i="21"/>
  <c r="Y10" i="21"/>
  <c r="E12" i="21"/>
  <c r="M12" i="21"/>
  <c r="U12" i="21"/>
  <c r="I14" i="21"/>
  <c r="Q14" i="21"/>
  <c r="Y14" i="21"/>
  <c r="E16" i="21"/>
  <c r="M16" i="21"/>
  <c r="U16" i="21"/>
  <c r="I18" i="21"/>
  <c r="Q18" i="21"/>
  <c r="Y18" i="21"/>
  <c r="E20" i="21"/>
  <c r="M20" i="21"/>
  <c r="U20" i="21"/>
  <c r="I22" i="21"/>
  <c r="Q22" i="21"/>
  <c r="Y22" i="21"/>
  <c r="E24" i="21"/>
  <c r="M24" i="21"/>
  <c r="U24" i="21"/>
  <c r="M26" i="21"/>
  <c r="Q27" i="21"/>
  <c r="R15" i="17"/>
  <c r="Q13" i="17"/>
  <c r="R13" i="17" s="1"/>
  <c r="I8" i="16"/>
  <c r="Q8" i="16"/>
  <c r="E10" i="16"/>
  <c r="E13" i="16" s="1"/>
  <c r="M10" i="16"/>
  <c r="M13" i="16" s="1"/>
  <c r="U10" i="16"/>
  <c r="I12" i="16"/>
  <c r="Q12" i="16"/>
  <c r="I9" i="16"/>
  <c r="Q9" i="16"/>
  <c r="E11" i="16"/>
  <c r="M11" i="16"/>
  <c r="U11" i="16"/>
  <c r="U13" i="16" s="1"/>
  <c r="E36" i="13"/>
  <c r="K36" i="13" s="1"/>
  <c r="I36" i="13"/>
  <c r="F36" i="13"/>
  <c r="J36" i="13"/>
  <c r="D26" i="13"/>
  <c r="H26" i="13"/>
  <c r="E26" i="13"/>
  <c r="I26" i="13"/>
  <c r="F26" i="13"/>
  <c r="J26" i="13"/>
  <c r="G16" i="13"/>
  <c r="D16" i="13"/>
  <c r="K16" i="13" s="1"/>
  <c r="H16" i="13"/>
  <c r="E16" i="13"/>
  <c r="P24" i="12"/>
  <c r="P26" i="12"/>
  <c r="K24" i="12"/>
  <c r="P11" i="12"/>
  <c r="P9" i="12"/>
  <c r="P12" i="12"/>
  <c r="P10" i="12"/>
  <c r="K11" i="12"/>
  <c r="K9" i="12"/>
  <c r="F12" i="12"/>
  <c r="F16" i="12"/>
  <c r="F9" i="12"/>
  <c r="F13" i="12"/>
  <c r="F10" i="12"/>
  <c r="P24" i="11"/>
  <c r="K25" i="11"/>
  <c r="K23" i="11"/>
  <c r="P12" i="11"/>
  <c r="P8" i="11"/>
  <c r="P9" i="11"/>
  <c r="K11" i="11"/>
  <c r="K8" i="11"/>
  <c r="F11" i="11"/>
  <c r="F8" i="11"/>
  <c r="G16" i="10"/>
  <c r="G18" i="10" s="1"/>
  <c r="D25" i="9"/>
  <c r="H25" i="9"/>
  <c r="L25" i="9"/>
  <c r="E25" i="9"/>
  <c r="I25" i="9"/>
  <c r="M25" i="9"/>
  <c r="F25" i="9"/>
  <c r="J25" i="9"/>
  <c r="N25" i="9"/>
  <c r="E22" i="34"/>
  <c r="E20" i="34" s="1"/>
  <c r="E27" i="34"/>
  <c r="G27" i="24"/>
  <c r="E27" i="24"/>
  <c r="D27" i="24"/>
  <c r="G26" i="24"/>
  <c r="D26" i="24"/>
  <c r="G25" i="24"/>
  <c r="F25" i="24"/>
  <c r="E25" i="24"/>
  <c r="D25" i="24"/>
  <c r="F21" i="24"/>
  <c r="F27" i="24" s="1"/>
  <c r="E21" i="24"/>
  <c r="D21" i="24"/>
  <c r="F19" i="24"/>
  <c r="E19" i="24"/>
  <c r="D19" i="24"/>
  <c r="F16" i="24"/>
  <c r="E16" i="24"/>
  <c r="D16" i="24"/>
  <c r="G13" i="24"/>
  <c r="F13" i="24"/>
  <c r="E13" i="24"/>
  <c r="D13" i="24"/>
  <c r="F7" i="24"/>
  <c r="F26" i="24" s="1"/>
  <c r="E7" i="24"/>
  <c r="E26" i="24" s="1"/>
  <c r="D7" i="24"/>
  <c r="T28" i="22" l="1"/>
  <c r="T29" i="22" s="1"/>
  <c r="Q13" i="16"/>
  <c r="I13" i="16"/>
  <c r="K26" i="13"/>
  <c r="R20" i="17"/>
  <c r="R19" i="17"/>
  <c r="R18" i="17"/>
  <c r="H21" i="24"/>
  <c r="H7" i="24"/>
  <c r="H26" i="24" l="1"/>
  <c r="H25" i="24"/>
  <c r="H27" i="24"/>
  <c r="D18" i="9" l="1"/>
  <c r="E18" i="9"/>
  <c r="F18" i="9"/>
  <c r="G18" i="9"/>
  <c r="H18" i="9"/>
  <c r="I18" i="9"/>
  <c r="J18" i="9"/>
  <c r="K18" i="9"/>
  <c r="W6" i="20" l="1"/>
  <c r="V6" i="20"/>
  <c r="U6" i="20"/>
  <c r="T6" i="20"/>
  <c r="R6" i="20"/>
  <c r="Q6" i="20"/>
  <c r="P6" i="20"/>
  <c r="O6" i="20"/>
  <c r="M6" i="20"/>
  <c r="L6" i="20"/>
  <c r="K6" i="20"/>
  <c r="J6" i="20"/>
  <c r="E21" i="19"/>
  <c r="F11" i="19"/>
  <c r="F21" i="19" s="1"/>
  <c r="E11" i="19"/>
  <c r="N23" i="12"/>
  <c r="I23" i="12"/>
  <c r="D23" i="12"/>
  <c r="N8" i="12"/>
  <c r="I8" i="12"/>
  <c r="N22" i="11"/>
  <c r="I22" i="11"/>
  <c r="D22" i="11"/>
  <c r="N7" i="11"/>
  <c r="I7" i="11"/>
  <c r="N18" i="9"/>
  <c r="M18" i="9"/>
  <c r="L18" i="9"/>
  <c r="P29" i="4"/>
  <c r="O29" i="4"/>
  <c r="N29" i="4"/>
  <c r="M29" i="4"/>
  <c r="L29" i="4"/>
  <c r="H29" i="4"/>
  <c r="G29" i="4"/>
  <c r="F29" i="4"/>
  <c r="E29" i="4"/>
  <c r="D29" i="4"/>
</calcChain>
</file>

<file path=xl/sharedStrings.xml><?xml version="1.0" encoding="utf-8"?>
<sst xmlns="http://schemas.openxmlformats.org/spreadsheetml/2006/main" count="1100" uniqueCount="486">
  <si>
    <t>`</t>
    <phoneticPr fontId="3" type="noConversion"/>
  </si>
  <si>
    <t xml:space="preserve"> </t>
    <phoneticPr fontId="3" type="noConversion"/>
  </si>
  <si>
    <t>1Q12</t>
    <phoneticPr fontId="3" type="noConversion"/>
  </si>
  <si>
    <t>2Q12</t>
    <phoneticPr fontId="3" type="noConversion"/>
  </si>
  <si>
    <t>%</t>
    <phoneticPr fontId="3" type="noConversion"/>
  </si>
  <si>
    <t xml:space="preserve"> </t>
  </si>
  <si>
    <t>p.17</t>
    <phoneticPr fontId="3" type="noConversion"/>
  </si>
  <si>
    <t>p.18</t>
    <phoneticPr fontId="3" type="noConversion"/>
  </si>
  <si>
    <t>p.19</t>
    <phoneticPr fontId="3" type="noConversion"/>
  </si>
  <si>
    <t>Total</t>
  </si>
  <si>
    <t>Ratio</t>
    <phoneticPr fontId="3" type="noConversion"/>
  </si>
  <si>
    <r>
      <rPr>
        <b/>
        <sz val="14"/>
        <rFont val="굴림"/>
        <family val="3"/>
        <charset val="129"/>
      </rPr>
      <t>총자산</t>
    </r>
    <r>
      <rPr>
        <b/>
        <sz val="14"/>
        <rFont val="Arial"/>
        <family val="2"/>
      </rPr>
      <t>(</t>
    </r>
    <r>
      <rPr>
        <b/>
        <sz val="14"/>
        <rFont val="굴림"/>
        <family val="3"/>
        <charset val="129"/>
      </rPr>
      <t>평잔</t>
    </r>
    <r>
      <rPr>
        <b/>
        <sz val="14"/>
        <rFont val="Arial"/>
        <family val="2"/>
      </rPr>
      <t>)</t>
    </r>
  </si>
  <si>
    <r>
      <rPr>
        <b/>
        <sz val="14"/>
        <rFont val="굴림"/>
        <family val="3"/>
        <charset val="129"/>
      </rPr>
      <t>자기자본</t>
    </r>
    <r>
      <rPr>
        <b/>
        <sz val="14"/>
        <rFont val="Arial"/>
        <family val="2"/>
      </rPr>
      <t>(</t>
    </r>
    <r>
      <rPr>
        <b/>
        <sz val="14"/>
        <rFont val="굴림"/>
        <family val="3"/>
        <charset val="129"/>
      </rPr>
      <t>평잔</t>
    </r>
    <r>
      <rPr>
        <b/>
        <sz val="14"/>
        <rFont val="Arial"/>
        <family val="2"/>
      </rPr>
      <t>)</t>
    </r>
  </si>
  <si>
    <r>
      <rPr>
        <sz val="14"/>
        <rFont val="굴림"/>
        <family val="3"/>
        <charset val="129"/>
      </rPr>
      <t>총자산</t>
    </r>
    <r>
      <rPr>
        <sz val="14"/>
        <rFont val="Arial"/>
        <family val="2"/>
      </rPr>
      <t>(</t>
    </r>
    <r>
      <rPr>
        <sz val="14"/>
        <rFont val="굴림"/>
        <family val="3"/>
        <charset val="129"/>
      </rPr>
      <t>말잔</t>
    </r>
    <r>
      <rPr>
        <sz val="14"/>
        <rFont val="Arial"/>
        <family val="2"/>
      </rPr>
      <t>)</t>
    </r>
  </si>
  <si>
    <t>Table of Contents</t>
    <phoneticPr fontId="3" type="noConversion"/>
  </si>
  <si>
    <t>%</t>
    <phoneticPr fontId="3" type="noConversion"/>
  </si>
  <si>
    <t>p.2</t>
    <phoneticPr fontId="3" type="noConversion"/>
  </si>
  <si>
    <t>p.3</t>
    <phoneticPr fontId="3" type="noConversion"/>
  </si>
  <si>
    <t xml:space="preserve"> </t>
    <phoneticPr fontId="3" type="noConversion"/>
  </si>
  <si>
    <t>p.14</t>
    <phoneticPr fontId="3" type="noConversion"/>
  </si>
  <si>
    <t>p.8</t>
    <phoneticPr fontId="3" type="noConversion"/>
  </si>
  <si>
    <t>p.11</t>
    <phoneticPr fontId="3" type="noConversion"/>
  </si>
  <si>
    <t>p.4</t>
    <phoneticPr fontId="3" type="noConversion"/>
  </si>
  <si>
    <t>p. 5</t>
    <phoneticPr fontId="3" type="noConversion"/>
  </si>
  <si>
    <t>p.6</t>
    <phoneticPr fontId="3" type="noConversion"/>
  </si>
  <si>
    <t>p.7</t>
    <phoneticPr fontId="3" type="noConversion"/>
  </si>
  <si>
    <t>p.9</t>
    <phoneticPr fontId="3" type="noConversion"/>
  </si>
  <si>
    <t>p.10</t>
    <phoneticPr fontId="3" type="noConversion"/>
  </si>
  <si>
    <t>p.13</t>
    <phoneticPr fontId="3" type="noConversion"/>
  </si>
  <si>
    <t>p.15</t>
    <phoneticPr fontId="3" type="noConversion"/>
  </si>
  <si>
    <t>p.16</t>
    <phoneticPr fontId="3" type="noConversion"/>
  </si>
  <si>
    <t>p.20</t>
    <phoneticPr fontId="3" type="noConversion"/>
  </si>
  <si>
    <t>p.12</t>
  </si>
  <si>
    <t>p.21</t>
    <phoneticPr fontId="3" type="noConversion"/>
  </si>
  <si>
    <t>%</t>
    <phoneticPr fontId="3" type="noConversion"/>
  </si>
  <si>
    <t>1) Consolidated F/S</t>
    <phoneticPr fontId="3" type="noConversion"/>
  </si>
  <si>
    <t>Financial Statements</t>
    <phoneticPr fontId="3" type="noConversion"/>
  </si>
  <si>
    <t>Deposits &amp; Loans</t>
  </si>
  <si>
    <t>Profitability &amp; Asset Quality</t>
  </si>
  <si>
    <t>Others</t>
  </si>
  <si>
    <t>1) Deposits (Bank)</t>
  </si>
  <si>
    <t>1) Profitability</t>
  </si>
  <si>
    <t>1) Capital Adequacy</t>
  </si>
  <si>
    <t xml:space="preserve"> - Large Corp., SME</t>
  </si>
  <si>
    <t>2) Loans (Bank)</t>
    <phoneticPr fontId="3" type="noConversion"/>
  </si>
  <si>
    <t>3) Asset Quality (Bank)</t>
    <phoneticPr fontId="3" type="noConversion"/>
  </si>
  <si>
    <t>2) Asset Quality (Group)</t>
  </si>
  <si>
    <t>2) Credit Card (Woori Card)</t>
  </si>
  <si>
    <t xml:space="preserve"> - Household, Public/Other</t>
    <phoneticPr fontId="3" type="noConversion"/>
  </si>
  <si>
    <t>Consolidated Statement of Financial Position</t>
    <phoneticPr fontId="3" type="noConversion"/>
  </si>
  <si>
    <t>&gt;&gt;&gt; Statement of Financial Position</t>
    <phoneticPr fontId="3" type="noConversion"/>
  </si>
  <si>
    <t>(Won in billions)</t>
  </si>
  <si>
    <t>Cash &amp; Due from Banks</t>
  </si>
  <si>
    <t xml:space="preserve">      Cash &amp; Due in Won</t>
  </si>
  <si>
    <t xml:space="preserve">      Cash &amp; Due in FC</t>
  </si>
  <si>
    <t>Financial Assets</t>
  </si>
  <si>
    <t xml:space="preserve">      Financial Assets at FVTPL</t>
  </si>
  <si>
    <t xml:space="preserve">      HTM Financial Assets</t>
  </si>
  <si>
    <t xml:space="preserve">      Loans in Won</t>
  </si>
  <si>
    <t xml:space="preserve">      Loans in FC</t>
  </si>
  <si>
    <t xml:space="preserve">      Foreign Bills Bought</t>
  </si>
  <si>
    <t xml:space="preserve">      Credit Card</t>
  </si>
  <si>
    <t xml:space="preserve">      Other</t>
  </si>
  <si>
    <t xml:space="preserve"> Associates</t>
  </si>
  <si>
    <t xml:space="preserve"> Tangible &amp; Others</t>
  </si>
  <si>
    <t xml:space="preserve">      Tangible Assets</t>
  </si>
  <si>
    <t xml:space="preserve">      Intangible Assets</t>
  </si>
  <si>
    <t xml:space="preserve">      Derivative Assets</t>
  </si>
  <si>
    <t xml:space="preserve"> Total Assets</t>
  </si>
  <si>
    <t>Deposits</t>
  </si>
  <si>
    <t xml:space="preserve">      Deposits in Won</t>
  </si>
  <si>
    <t xml:space="preserve">      Deposits in FC</t>
  </si>
  <si>
    <t xml:space="preserve">      CD</t>
  </si>
  <si>
    <t>Borrowings</t>
  </si>
  <si>
    <t xml:space="preserve">      Borrowings in Won</t>
  </si>
  <si>
    <t xml:space="preserve">      Borrowings in FC</t>
  </si>
  <si>
    <t>Debentures</t>
  </si>
  <si>
    <t xml:space="preserve">      Debentures in Won</t>
  </si>
  <si>
    <t xml:space="preserve">      Debentures in FC</t>
  </si>
  <si>
    <t xml:space="preserve">      Other Allowance</t>
  </si>
  <si>
    <t xml:space="preserve">      Derivative Liabilities</t>
  </si>
  <si>
    <t xml:space="preserve">  Total Liabilities</t>
  </si>
  <si>
    <t>Capital Stock</t>
  </si>
  <si>
    <t>Capital Surplus</t>
  </si>
  <si>
    <t>Other Capital</t>
  </si>
  <si>
    <t>Retained Earnings</t>
  </si>
  <si>
    <t>Non-Controlling Interests</t>
  </si>
  <si>
    <t>Total Capital</t>
  </si>
  <si>
    <t xml:space="preserve"> Total Liabilities &amp;Equity</t>
  </si>
  <si>
    <t>Consolidated Income Statement</t>
    <phoneticPr fontId="3" type="noConversion"/>
  </si>
  <si>
    <t>&gt;&gt;&gt; Statement of Comprehensive Income</t>
    <phoneticPr fontId="3" type="noConversion"/>
  </si>
  <si>
    <t>Quarterly</t>
    <phoneticPr fontId="3" type="noConversion"/>
  </si>
  <si>
    <t>Quarterly</t>
    <phoneticPr fontId="3" type="noConversion"/>
  </si>
  <si>
    <t xml:space="preserve">  Operating Income</t>
  </si>
  <si>
    <t xml:space="preserve">   Net Interest Income</t>
  </si>
  <si>
    <t xml:space="preserve">      Interest Revenue</t>
  </si>
  <si>
    <t xml:space="preserve">      Interest Expense</t>
  </si>
  <si>
    <t xml:space="preserve">   Net Commission Income</t>
  </si>
  <si>
    <t xml:space="preserve">      Commission Revenue</t>
  </si>
  <si>
    <t xml:space="preserve">      Commission Expense</t>
  </si>
  <si>
    <t xml:space="preserve">   Dividend on Securities</t>
  </si>
  <si>
    <t xml:space="preserve">   Gain(Loss) on Financial Assets at FVTPL</t>
  </si>
  <si>
    <t xml:space="preserve">   Gain(Loss) on HTM Financial Assets</t>
  </si>
  <si>
    <t xml:space="preserve">   Impairment on Credit Loss</t>
  </si>
  <si>
    <t xml:space="preserve">   General &amp; Administrative Expenses</t>
  </si>
  <si>
    <t xml:space="preserve">   Other Operating Income</t>
  </si>
  <si>
    <t>Non-Operating Income</t>
  </si>
  <si>
    <t xml:space="preserve">  Income before Corporate Tax</t>
  </si>
  <si>
    <r>
      <t xml:space="preserve">  Net Income</t>
    </r>
    <r>
      <rPr>
        <b/>
        <vertAlign val="superscript"/>
        <sz val="9"/>
        <rFont val="Arial"/>
        <family val="2"/>
      </rPr>
      <t>1)</t>
    </r>
  </si>
  <si>
    <t>Income Contribution</t>
    <phoneticPr fontId="3" type="noConversion"/>
  </si>
  <si>
    <t>Net Operating Revenue (A=B+C)</t>
  </si>
  <si>
    <t xml:space="preserve">    Interest Income (B)</t>
  </si>
  <si>
    <t xml:space="preserve">    Non-Interest Income (C)</t>
  </si>
  <si>
    <t>SG&amp;A</t>
  </si>
  <si>
    <t>Impairment on Credit Loss</t>
  </si>
  <si>
    <t>Operating Income</t>
  </si>
  <si>
    <t>Pre-Provision Income</t>
  </si>
  <si>
    <t>Income before Corp. Tax</t>
  </si>
  <si>
    <r>
      <t>Woori Bank</t>
    </r>
    <r>
      <rPr>
        <vertAlign val="superscript"/>
        <sz val="9"/>
        <color indexed="9"/>
        <rFont val="Arial"/>
        <family val="2"/>
      </rPr>
      <t>2)</t>
    </r>
  </si>
  <si>
    <t>Non-Banking Subsidiaries</t>
  </si>
  <si>
    <t>Woori Bank
(Consolidated)</t>
  </si>
  <si>
    <t>Woori Card</t>
  </si>
  <si>
    <r>
      <t>Net Income</t>
    </r>
    <r>
      <rPr>
        <b/>
        <vertAlign val="superscript"/>
        <sz val="9"/>
        <rFont val="Arial"/>
        <family val="2"/>
      </rPr>
      <t>1)</t>
    </r>
    <phoneticPr fontId="3" type="noConversion"/>
  </si>
  <si>
    <t>Deposit Breakdown</t>
    <phoneticPr fontId="3" type="noConversion"/>
  </si>
  <si>
    <t>&gt;&gt;&gt; Deposit Breakdown</t>
    <phoneticPr fontId="3" type="noConversion"/>
  </si>
  <si>
    <t>Savings</t>
  </si>
  <si>
    <t xml:space="preserve">     (Time Deposits)</t>
  </si>
  <si>
    <t xml:space="preserve">    (CD)</t>
  </si>
  <si>
    <t>*  Based on Won denominated deposits</t>
  </si>
  <si>
    <t>Total</t>
    <phoneticPr fontId="3" type="noConversion"/>
  </si>
  <si>
    <t>%</t>
    <phoneticPr fontId="3" type="noConversion"/>
  </si>
  <si>
    <t>Loan Breakdown by Borrower (Total Credit)</t>
    <phoneticPr fontId="3" type="noConversion"/>
  </si>
  <si>
    <t>&gt;&gt;&gt; Loan Composition</t>
    <phoneticPr fontId="3" type="noConversion"/>
  </si>
  <si>
    <t>&gt;&gt;&gt; Loan Composition Ratio</t>
    <phoneticPr fontId="3" type="noConversion"/>
  </si>
  <si>
    <t>Total Credit</t>
  </si>
  <si>
    <t>Corporate</t>
  </si>
  <si>
    <t>SME</t>
  </si>
  <si>
    <t>Large Corporate</t>
  </si>
  <si>
    <t>Household</t>
  </si>
  <si>
    <t>Public and Others</t>
  </si>
  <si>
    <t>* Non-performing loan calculation basis</t>
  </si>
  <si>
    <t>Loan Breakdown by Borrower (Loans in KRW)</t>
    <phoneticPr fontId="3" type="noConversion"/>
  </si>
  <si>
    <t xml:space="preserve">  &gt;&gt;Corporate Loans  </t>
  </si>
  <si>
    <t xml:space="preserve">      Large Corporate</t>
  </si>
  <si>
    <t xml:space="preserve">      SME</t>
  </si>
  <si>
    <t xml:space="preserve">        (SOHO)</t>
  </si>
  <si>
    <t xml:space="preserve">      Total</t>
  </si>
  <si>
    <t>&gt;&gt;Loan to Households</t>
  </si>
  <si>
    <t xml:space="preserve">       Business Related</t>
  </si>
  <si>
    <t xml:space="preserve">       Personal</t>
  </si>
  <si>
    <t xml:space="preserve">      Loans secured by Mortgage</t>
  </si>
  <si>
    <t xml:space="preserve">      Loans for Housing</t>
  </si>
  <si>
    <t xml:space="preserve">      Consumer Credit</t>
  </si>
  <si>
    <t xml:space="preserve">      Others</t>
  </si>
  <si>
    <t xml:space="preserve">     Total</t>
  </si>
  <si>
    <t>&gt;&gt;Loan to Public and Others</t>
  </si>
  <si>
    <t>* FSS Reporting Basis</t>
  </si>
  <si>
    <t>Bank
Account</t>
    <phoneticPr fontId="3" type="noConversion"/>
  </si>
  <si>
    <t>Trust
Account</t>
    <phoneticPr fontId="3" type="noConversion"/>
  </si>
  <si>
    <r>
      <t xml:space="preserve"> </t>
    </r>
    <r>
      <rPr>
        <b/>
        <sz val="9"/>
        <rFont val="굴림"/>
        <family val="3"/>
        <charset val="129"/>
      </rPr>
      <t>▶</t>
    </r>
    <r>
      <rPr>
        <b/>
        <sz val="9"/>
        <rFont val="Arial"/>
        <family val="2"/>
      </rPr>
      <t xml:space="preserve"> Borrower Type</t>
    </r>
  </si>
  <si>
    <r>
      <t xml:space="preserve"> </t>
    </r>
    <r>
      <rPr>
        <b/>
        <sz val="9"/>
        <rFont val="굴림"/>
        <family val="3"/>
        <charset val="129"/>
      </rPr>
      <t>▶</t>
    </r>
    <r>
      <rPr>
        <b/>
        <sz val="9"/>
        <rFont val="Arial"/>
        <family val="2"/>
      </rPr>
      <t xml:space="preserve"> Loan Type</t>
    </r>
  </si>
  <si>
    <t>Loan Breakdown by Interest Rate/Type/Collateral - Large Corp., SMEs</t>
    <phoneticPr fontId="3" type="noConversion"/>
  </si>
  <si>
    <t>&gt;&gt;&gt; Large Corporate Loan Composition</t>
    <phoneticPr fontId="3" type="noConversion"/>
  </si>
  <si>
    <t>(Won in billions, %)</t>
  </si>
  <si>
    <t>Prime Rate</t>
  </si>
  <si>
    <t>Market Rate</t>
  </si>
  <si>
    <t xml:space="preserve">    CD Rate</t>
  </si>
  <si>
    <t>Deposit Rate</t>
  </si>
  <si>
    <t>Fixed Rate</t>
  </si>
  <si>
    <t>Policy Loan Rate</t>
  </si>
  <si>
    <t>Secured</t>
  </si>
  <si>
    <t>Unsecured</t>
  </si>
  <si>
    <t>Guaranteed</t>
  </si>
  <si>
    <t>Movables/Real Estate</t>
  </si>
  <si>
    <t>Marketable Securities</t>
  </si>
  <si>
    <r>
      <rPr>
        <b/>
        <sz val="10"/>
        <rFont val="굴림"/>
        <family val="3"/>
        <charset val="129"/>
      </rPr>
      <t>▶</t>
    </r>
    <r>
      <rPr>
        <b/>
        <sz val="10"/>
        <rFont val="Arial"/>
        <family val="2"/>
      </rPr>
      <t xml:space="preserve"> Interest Rate Type</t>
    </r>
    <phoneticPr fontId="3" type="noConversion"/>
  </si>
  <si>
    <r>
      <rPr>
        <b/>
        <sz val="10"/>
        <rFont val="굴림"/>
        <family val="3"/>
        <charset val="129"/>
      </rPr>
      <t>▶</t>
    </r>
    <r>
      <rPr>
        <b/>
        <sz val="10"/>
        <rFont val="Arial"/>
        <family val="2"/>
      </rPr>
      <t xml:space="preserve"> Loan Type</t>
    </r>
    <phoneticPr fontId="3" type="noConversion"/>
  </si>
  <si>
    <r>
      <rPr>
        <b/>
        <sz val="10"/>
        <rFont val="굴림"/>
        <family val="3"/>
        <charset val="129"/>
      </rPr>
      <t>▶</t>
    </r>
    <r>
      <rPr>
        <b/>
        <sz val="10"/>
        <rFont val="Arial"/>
        <family val="2"/>
      </rPr>
      <t xml:space="preserve"> Collateral Type</t>
    </r>
    <phoneticPr fontId="3" type="noConversion"/>
  </si>
  <si>
    <t>&gt;&gt;&gt; SME Loan Composition</t>
    <phoneticPr fontId="3" type="noConversion"/>
  </si>
  <si>
    <t>* Bank account Won currency base</t>
  </si>
  <si>
    <t>* Loan type: FSS reporting basis</t>
  </si>
  <si>
    <r>
      <rPr>
        <b/>
        <sz val="10"/>
        <rFont val="굴림"/>
        <family val="3"/>
        <charset val="129"/>
      </rPr>
      <t>▶</t>
    </r>
    <r>
      <rPr>
        <b/>
        <sz val="10"/>
        <rFont val="Arial"/>
        <family val="2"/>
      </rPr>
      <t xml:space="preserve"> Interest Rate Type</t>
    </r>
    <phoneticPr fontId="3" type="noConversion"/>
  </si>
  <si>
    <r>
      <rPr>
        <b/>
        <sz val="10"/>
        <rFont val="굴림"/>
        <family val="3"/>
        <charset val="129"/>
      </rPr>
      <t>▶</t>
    </r>
    <r>
      <rPr>
        <b/>
        <sz val="10"/>
        <rFont val="Arial"/>
        <family val="2"/>
      </rPr>
      <t xml:space="preserve"> Loan Type</t>
    </r>
    <phoneticPr fontId="3" type="noConversion"/>
  </si>
  <si>
    <r>
      <rPr>
        <b/>
        <sz val="10"/>
        <rFont val="굴림"/>
        <family val="3"/>
        <charset val="129"/>
      </rPr>
      <t>▶</t>
    </r>
    <r>
      <rPr>
        <b/>
        <sz val="10"/>
        <rFont val="Arial"/>
        <family val="2"/>
      </rPr>
      <t xml:space="preserve"> Collateral Type</t>
    </r>
    <phoneticPr fontId="3" type="noConversion"/>
  </si>
  <si>
    <t>Loan Breakdown by Interest Rate/Type/Collateral - Household, Public/Other</t>
    <phoneticPr fontId="3" type="noConversion"/>
  </si>
  <si>
    <t>&gt;&gt;&gt; Household Loan Composition</t>
    <phoneticPr fontId="3" type="noConversion"/>
  </si>
  <si>
    <t xml:space="preserve">    COFIX Rate</t>
  </si>
  <si>
    <t xml:space="preserve">    Policy Loan Rate</t>
  </si>
  <si>
    <t>&gt;&gt;&gt; Public &amp; Others Loan Composition</t>
  </si>
  <si>
    <r>
      <rPr>
        <b/>
        <sz val="10"/>
        <rFont val="굴림"/>
        <family val="3"/>
        <charset val="129"/>
      </rPr>
      <t>▶</t>
    </r>
    <r>
      <rPr>
        <b/>
        <sz val="10"/>
        <rFont val="Arial"/>
        <family val="2"/>
      </rPr>
      <t>Interest Rate Type</t>
    </r>
  </si>
  <si>
    <r>
      <rPr>
        <b/>
        <sz val="10"/>
        <rFont val="굴림"/>
        <family val="3"/>
        <charset val="129"/>
      </rPr>
      <t>▶</t>
    </r>
    <r>
      <rPr>
        <b/>
        <sz val="10"/>
        <rFont val="Arial"/>
        <family val="2"/>
      </rPr>
      <t xml:space="preserve"> Loan Type</t>
    </r>
  </si>
  <si>
    <r>
      <rPr>
        <b/>
        <sz val="10"/>
        <rFont val="굴림"/>
        <family val="3"/>
        <charset val="129"/>
      </rPr>
      <t>▶</t>
    </r>
    <r>
      <rPr>
        <b/>
        <sz val="10"/>
        <rFont val="Arial"/>
        <family val="2"/>
      </rPr>
      <t xml:space="preserve"> Collateral Type</t>
    </r>
  </si>
  <si>
    <t>Loan Maturity</t>
    <phoneticPr fontId="3" type="noConversion"/>
  </si>
  <si>
    <t>&gt;&gt;&gt; SME Loan Maturity Breakdown</t>
    <phoneticPr fontId="3" type="noConversion"/>
  </si>
  <si>
    <t>&gt;&gt;&gt; Household Loan Maturity Breakdown</t>
    <phoneticPr fontId="3" type="noConversion"/>
  </si>
  <si>
    <t>&gt;&gt;&gt; Maturity Breakdown for Loans Secured by Mortgage</t>
    <phoneticPr fontId="3" type="noConversion"/>
  </si>
  <si>
    <t xml:space="preserve"> * Based on FSS criteria reflecting remaining maturity of loans (Won currency loans) </t>
  </si>
  <si>
    <t>Amount</t>
  </si>
  <si>
    <t>Amount</t>
    <phoneticPr fontId="3" type="noConversion"/>
  </si>
  <si>
    <t>(Won in billions)</t>
    <phoneticPr fontId="3" type="noConversion"/>
  </si>
  <si>
    <t>Over 3mths ~
Less than 6mths</t>
  </si>
  <si>
    <t>Over 6months~
Less than 1yr</t>
  </si>
  <si>
    <t>Over 1yr~
Less than 3yrs</t>
  </si>
  <si>
    <t>Over 3yrs~
Less than 10yrs</t>
  </si>
  <si>
    <t>Over 10 years</t>
  </si>
  <si>
    <t>Delinquency</t>
  </si>
  <si>
    <t>Less than
3 months</t>
    <phoneticPr fontId="3" type="noConversion"/>
  </si>
  <si>
    <t>NIM (Bank+Card)</t>
    <phoneticPr fontId="3" type="noConversion"/>
  </si>
  <si>
    <t>&gt;&gt; Cumulative Basis</t>
    <phoneticPr fontId="3" type="noConversion"/>
  </si>
  <si>
    <t>&gt;&gt; Quarterly Basis</t>
    <phoneticPr fontId="3" type="noConversion"/>
  </si>
  <si>
    <t>Bank+Card</t>
  </si>
  <si>
    <t>NIM</t>
  </si>
  <si>
    <t xml:space="preserve">    Interest Income</t>
  </si>
  <si>
    <t xml:space="preserve">    Interest Earning Assets*</t>
  </si>
  <si>
    <t>Woori Bank</t>
  </si>
  <si>
    <t>&gt;&gt; Cumulative Basis</t>
    <phoneticPr fontId="3" type="noConversion"/>
  </si>
  <si>
    <t xml:space="preserve"> Interest Earning Assets(A)</t>
  </si>
  <si>
    <t xml:space="preserve">     Loans in Won(C)</t>
  </si>
  <si>
    <t xml:space="preserve">     Loans in FC(E)</t>
  </si>
  <si>
    <t xml:space="preserve"> Interest Bearing Liabilities(B)</t>
  </si>
  <si>
    <t xml:space="preserve">     Deposits in Won(D)</t>
  </si>
  <si>
    <t xml:space="preserve">     Deposits in FC(F)</t>
  </si>
  <si>
    <t xml:space="preserve">     Borrowing in Won</t>
  </si>
  <si>
    <t xml:space="preserve">     Borrowing in FC</t>
  </si>
  <si>
    <t xml:space="preserve">     Debentures in Won</t>
  </si>
  <si>
    <t xml:space="preserve">     Debentures in FC</t>
  </si>
  <si>
    <t xml:space="preserve"> Net Interest Spread(A-B)</t>
  </si>
  <si>
    <t xml:space="preserve">     Spread in Won(C-D)</t>
  </si>
  <si>
    <t xml:space="preserve">     Spread in FC(E-F)</t>
  </si>
  <si>
    <t xml:space="preserve"> NIM</t>
  </si>
  <si>
    <t xml:space="preserve">    NIM in Won</t>
  </si>
  <si>
    <t xml:space="preserve">    NIM in FC</t>
  </si>
  <si>
    <t>&gt;&gt;  Quarterly Basis</t>
    <phoneticPr fontId="3" type="noConversion"/>
  </si>
  <si>
    <t>* FSS reported basis</t>
  </si>
  <si>
    <t>Amount</t>
    <phoneticPr fontId="3" type="noConversion"/>
  </si>
  <si>
    <t>Income
/Cost</t>
    <phoneticPr fontId="3" type="noConversion"/>
  </si>
  <si>
    <t>NIM / NIS (Bank)</t>
    <phoneticPr fontId="3" type="noConversion"/>
  </si>
  <si>
    <t>Asset Quality (Group)</t>
    <phoneticPr fontId="3" type="noConversion"/>
  </si>
  <si>
    <t>* Non-performing loans calculation basis</t>
  </si>
  <si>
    <t>Amount</t>
    <phoneticPr fontId="3" type="noConversion"/>
  </si>
  <si>
    <t>Normal</t>
  </si>
  <si>
    <t>Precautionary</t>
  </si>
  <si>
    <t>Substandard</t>
  </si>
  <si>
    <t>Doubtful</t>
  </si>
  <si>
    <t>Estimated Loss</t>
  </si>
  <si>
    <t>Total Credits</t>
  </si>
  <si>
    <t>Below Precautionary</t>
  </si>
  <si>
    <t>Below Substandard</t>
  </si>
  <si>
    <t>Loan Loss Reserve</t>
  </si>
  <si>
    <t>&gt;&gt;Key Ratios</t>
  </si>
  <si>
    <r>
      <t xml:space="preserve">LLR/NPL </t>
    </r>
    <r>
      <rPr>
        <vertAlign val="superscript"/>
        <sz val="9"/>
        <rFont val="Arial"/>
        <family val="2"/>
      </rPr>
      <t>1)</t>
    </r>
  </si>
  <si>
    <t>LLR/Total Credits</t>
  </si>
  <si>
    <t>Loan Loss Provision by Borrower</t>
    <phoneticPr fontId="3" type="noConversion"/>
  </si>
  <si>
    <t>&gt;&gt;&gt;Woori Bank</t>
    <phoneticPr fontId="3" type="noConversion"/>
  </si>
  <si>
    <t>Corporate</t>
    <phoneticPr fontId="3" type="noConversion"/>
  </si>
  <si>
    <t>Retail</t>
    <phoneticPr fontId="3" type="noConversion"/>
  </si>
  <si>
    <t>Total</t>
    <phoneticPr fontId="3" type="noConversion"/>
  </si>
  <si>
    <t>&gt;&gt;&gt;Woori Card</t>
    <phoneticPr fontId="3" type="noConversion"/>
  </si>
  <si>
    <t>Credit Card</t>
    <phoneticPr fontId="3" type="noConversion"/>
  </si>
  <si>
    <t>&gt;&gt;&gt;Total</t>
    <phoneticPr fontId="3" type="noConversion"/>
  </si>
  <si>
    <t>분 기 중</t>
    <phoneticPr fontId="3" type="noConversion"/>
  </si>
  <si>
    <t>Asset Quality by Borrower (Bank)</t>
    <phoneticPr fontId="3" type="noConversion"/>
  </si>
  <si>
    <t>LLR/NPL</t>
  </si>
  <si>
    <t>LLR/Below Precautionary</t>
  </si>
  <si>
    <t>Public &amp; Other</t>
  </si>
  <si>
    <t>Amount</t>
    <phoneticPr fontId="3" type="noConversion"/>
  </si>
  <si>
    <t>LLR</t>
    <phoneticPr fontId="3" type="noConversion"/>
  </si>
  <si>
    <t>Delinquency by Borrower</t>
    <phoneticPr fontId="3" type="noConversion"/>
  </si>
  <si>
    <t>Loans</t>
  </si>
  <si>
    <t xml:space="preserve">  Delinquency Ratio(%)</t>
  </si>
  <si>
    <t>Write-off</t>
  </si>
  <si>
    <t>Sales</t>
  </si>
  <si>
    <t xml:space="preserve">  Real Delinquency Ratio(%)</t>
  </si>
  <si>
    <t>* Total Loans: Based on FSS report criteria (Non-performing loans derived basis + indemnification of guarantees)</t>
  </si>
  <si>
    <t>* Large Corporate, SME, Household: Bank account won currency loans and Trust account basis</t>
  </si>
  <si>
    <t>Total Loans</t>
    <phoneticPr fontId="3" type="noConversion"/>
  </si>
  <si>
    <t>Sector</t>
    <phoneticPr fontId="3" type="noConversion"/>
  </si>
  <si>
    <t>SME</t>
    <phoneticPr fontId="3" type="noConversion"/>
  </si>
  <si>
    <t>Household</t>
    <phoneticPr fontId="3" type="noConversion"/>
  </si>
  <si>
    <t>Large Corp.</t>
    <phoneticPr fontId="3" type="noConversion"/>
  </si>
  <si>
    <t>Delinquency by Industry (Corporate Loans)</t>
    <phoneticPr fontId="3" type="noConversion"/>
  </si>
  <si>
    <t>Agriculture, Forestry and Fishery</t>
  </si>
  <si>
    <t>Mining</t>
  </si>
  <si>
    <t>Manufacturing</t>
  </si>
  <si>
    <t>Electricity, Gas &amp; Waterworks</t>
  </si>
  <si>
    <t>Sewage &amp; Waste Treatment</t>
  </si>
  <si>
    <t>Construction</t>
  </si>
  <si>
    <t>Whole Sale &amp; Retail</t>
  </si>
  <si>
    <t>Transportation</t>
  </si>
  <si>
    <t>Hotel &amp; Restaurants</t>
  </si>
  <si>
    <t>Publishing, Communication &amp; Information Service</t>
  </si>
  <si>
    <t>Finance &amp; Insurance</t>
  </si>
  <si>
    <t>Real Estate &amp; Lease</t>
  </si>
  <si>
    <t>Scientific &amp; Technical Service</t>
  </si>
  <si>
    <t>Facilities &amp; Business Support</t>
  </si>
  <si>
    <t>Government &amp; Defense Related</t>
  </si>
  <si>
    <t>Education Service</t>
  </si>
  <si>
    <t>Health &amp; Social Welfare Service</t>
  </si>
  <si>
    <t>Entertainment, Culture &amp; Sports</t>
  </si>
  <si>
    <t>Organization, Repair &amp; Other Private Service</t>
  </si>
  <si>
    <t>Household Affairs Service</t>
  </si>
  <si>
    <t>International</t>
  </si>
  <si>
    <t>* Total of corporate loans from bank and trust account</t>
  </si>
  <si>
    <t>* FSS reporting basis</t>
  </si>
  <si>
    <t>Loan</t>
  </si>
  <si>
    <t>Portion</t>
  </si>
  <si>
    <t>Delinq.</t>
  </si>
  <si>
    <t>연체액</t>
    <phoneticPr fontId="3" type="noConversion"/>
  </si>
  <si>
    <t>Delinquency by Industry (SME Loans)</t>
    <phoneticPr fontId="3" type="noConversion"/>
  </si>
  <si>
    <t>Delinq. Ratio</t>
  </si>
  <si>
    <t>Wholesale &amp; Retail</t>
  </si>
  <si>
    <t>Real-Estate Lease / 
Business Service</t>
  </si>
  <si>
    <t>* Bank and Trust Account</t>
  </si>
  <si>
    <t>Corp.</t>
  </si>
  <si>
    <t>SOHO</t>
  </si>
  <si>
    <t>BIS Ratio</t>
    <phoneticPr fontId="3" type="noConversion"/>
  </si>
  <si>
    <t xml:space="preserve"> Tier 1 Capital</t>
  </si>
  <si>
    <t xml:space="preserve"> Common Equity Capital</t>
  </si>
  <si>
    <t xml:space="preserve">    Paid in Capital</t>
  </si>
  <si>
    <t xml:space="preserve">    Capital Surplus</t>
  </si>
  <si>
    <t xml:space="preserve">    Capital Adjustment</t>
  </si>
  <si>
    <t xml:space="preserve">    Retained Earnings </t>
  </si>
  <si>
    <t xml:space="preserve">    Others</t>
  </si>
  <si>
    <t xml:space="preserve">    (-) Deductions</t>
  </si>
  <si>
    <t xml:space="preserve"> Additional Tier 1 Capital</t>
  </si>
  <si>
    <t xml:space="preserve">    Additional Tier 1 Qualifying Capital Instruments</t>
  </si>
  <si>
    <t xml:space="preserve">    Non-Controlling Interest</t>
  </si>
  <si>
    <t xml:space="preserve"> Tier 2 Capital</t>
  </si>
  <si>
    <t xml:space="preserve">    Tier 2 Qualifying Capital Instruments</t>
  </si>
  <si>
    <t xml:space="preserve">    LLR (for normal &amp; precautionary)</t>
  </si>
  <si>
    <t xml:space="preserve"> Total Capital</t>
  </si>
  <si>
    <t xml:space="preserve"> Risk Weighted Assets</t>
  </si>
  <si>
    <t xml:space="preserve">  Common Equity Capital Ratio</t>
  </si>
  <si>
    <t xml:space="preserve">  Tier 1 Ratio</t>
  </si>
  <si>
    <t xml:space="preserve">  BIS Ratio</t>
  </si>
  <si>
    <t>Financial Statements (Woori Card)</t>
    <phoneticPr fontId="3" type="noConversion"/>
  </si>
  <si>
    <t>(Won in millions)</t>
  </si>
  <si>
    <t xml:space="preserve">    Cash and cash equivalents    </t>
  </si>
  <si>
    <t xml:space="preserve">    Financial Assets at FVTPL    </t>
  </si>
  <si>
    <t xml:space="preserve">    Tangible Assets    </t>
  </si>
  <si>
    <t xml:space="preserve">    Intangible Assets    </t>
  </si>
  <si>
    <t xml:space="preserve">    Other Assets    </t>
  </si>
  <si>
    <t xml:space="preserve">    Deferred tax assets    </t>
  </si>
  <si>
    <t xml:space="preserve">    Total Assets    </t>
  </si>
  <si>
    <t xml:space="preserve">      Borrowings    </t>
  </si>
  <si>
    <t xml:space="preserve">      Debentures    </t>
  </si>
  <si>
    <t xml:space="preserve">    Provisions    </t>
  </si>
  <si>
    <t xml:space="preserve">    Other Financial Liabilities    </t>
  </si>
  <si>
    <t xml:space="preserve">    Other Liabilities    </t>
  </si>
  <si>
    <t xml:space="preserve">    Total Liabilities    </t>
  </si>
  <si>
    <t xml:space="preserve">    Capital Stock    </t>
  </si>
  <si>
    <t xml:space="preserve">    Capital Surplus    </t>
  </si>
  <si>
    <t xml:space="preserve">    Other Equity    </t>
  </si>
  <si>
    <t xml:space="preserve">    Retained Earnings    </t>
  </si>
  <si>
    <t xml:space="preserve">    Total Capital    </t>
  </si>
  <si>
    <t xml:space="preserve">  Total Liabilities &amp; Equity    </t>
  </si>
  <si>
    <t>Credit Sales</t>
  </si>
  <si>
    <t>Cash Advance</t>
  </si>
  <si>
    <t>Card Loan</t>
  </si>
  <si>
    <t>Net Interest Income</t>
  </si>
  <si>
    <t xml:space="preserve">    Interest Revenue</t>
  </si>
  <si>
    <t xml:space="preserve">    Interest Expense</t>
  </si>
  <si>
    <t>Net Commission Income</t>
  </si>
  <si>
    <t xml:space="preserve">     Commission Revenue</t>
  </si>
  <si>
    <t xml:space="preserve">     Commission Expense</t>
  </si>
  <si>
    <t>Dividend on Securities</t>
  </si>
  <si>
    <t>Gain(Loss) on Financial Assets at FVTPL</t>
  </si>
  <si>
    <t>Gain(Loss) on AFS Financial Assets</t>
  </si>
  <si>
    <t xml:space="preserve">Gain(Loss) on HTM Financial Assets </t>
  </si>
  <si>
    <t>Other Operating Income</t>
  </si>
  <si>
    <t xml:space="preserve">   SG&amp;A</t>
  </si>
  <si>
    <t>Share of Profits of Jointly Controlled
Entities and Associates</t>
  </si>
  <si>
    <t xml:space="preserve">    Other Net Non-Operating Income</t>
  </si>
  <si>
    <t>Corporate Taxes</t>
  </si>
  <si>
    <t>Net Income</t>
  </si>
  <si>
    <t>&gt;&gt;&gt; Income Statement (Quarterly)</t>
    <phoneticPr fontId="3" type="noConversion"/>
  </si>
  <si>
    <t>Card Holders(000s)</t>
  </si>
  <si>
    <t>Credit Card Assets</t>
    <phoneticPr fontId="3" type="noConversion"/>
  </si>
  <si>
    <t>Lump Sum</t>
  </si>
  <si>
    <t>Installment</t>
  </si>
  <si>
    <t>Transaction Volume</t>
    <phoneticPr fontId="3" type="noConversion"/>
  </si>
  <si>
    <t>Asset Quality (Woori Card)</t>
    <phoneticPr fontId="3" type="noConversion"/>
  </si>
  <si>
    <t>&gt;&gt;&gt; Credit Card Asset Quality and Reserves</t>
    <phoneticPr fontId="3" type="noConversion"/>
  </si>
  <si>
    <t>&gt;&gt;&gt; Asset Quality and Reserves by Borrower</t>
    <phoneticPr fontId="3" type="noConversion"/>
  </si>
  <si>
    <t xml:space="preserve">   Total</t>
  </si>
  <si>
    <t xml:space="preserve">    Normal</t>
  </si>
  <si>
    <t xml:space="preserve">    Precautionary</t>
  </si>
  <si>
    <t xml:space="preserve">    Substandard</t>
  </si>
  <si>
    <t xml:space="preserve">    Doubtful</t>
  </si>
  <si>
    <t xml:space="preserve">    Estimated Loss</t>
  </si>
  <si>
    <t>Reserves</t>
  </si>
  <si>
    <t>(%)</t>
    <phoneticPr fontId="3" type="noConversion"/>
  </si>
  <si>
    <t>Total</t>
    <phoneticPr fontId="3" type="noConversion"/>
  </si>
  <si>
    <t>Public &amp; Others</t>
    <phoneticPr fontId="3" type="noConversion"/>
  </si>
  <si>
    <t>Household</t>
    <phoneticPr fontId="3" type="noConversion"/>
  </si>
  <si>
    <t>Corporate</t>
    <phoneticPr fontId="3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</si>
  <si>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Consolidated B/S</t>
    </r>
    <phoneticPr fontId="3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</si>
  <si>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Consolidated I/S</t>
    </r>
    <phoneticPr fontId="3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</si>
  <si>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Income Contribution </t>
    </r>
    <phoneticPr fontId="3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</si>
  <si>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Deposit Breakdown</t>
    </r>
    <phoneticPr fontId="3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</si>
  <si>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Loan Breakdown by 
     Int. Rate/Type/Collateral</t>
    </r>
    <phoneticPr fontId="3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</si>
  <si>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Loan Breakdown by
     Borrower (Total Credit)</t>
    </r>
    <phoneticPr fontId="3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</si>
  <si>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Loan Breakdown by
     Borrower (Loans in KRW)</t>
    </r>
    <phoneticPr fontId="3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</si>
  <si>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AQ by Borrower</t>
    </r>
    <phoneticPr fontId="3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</si>
  <si>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Delinq. by Borrower</t>
    </r>
    <phoneticPr fontId="3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</si>
  <si>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Delinq. by Industry
    (Corporate Loans)</t>
    </r>
    <phoneticPr fontId="3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</si>
  <si>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Delinq. By Industry
    (SME Loans)</t>
    </r>
    <phoneticPr fontId="3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</si>
  <si>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Asset Quality</t>
    </r>
    <phoneticPr fontId="3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</si>
  <si>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LLP by Borrower</t>
    </r>
    <phoneticPr fontId="3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</si>
  <si>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NIM (Bank+Card)</t>
    </r>
    <phoneticPr fontId="3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</si>
  <si>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NIM/NIS (Bank)</t>
    </r>
    <phoneticPr fontId="3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</si>
  <si>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BIS Ratio</t>
    </r>
    <phoneticPr fontId="3" type="noConversion"/>
  </si>
  <si>
    <r>
      <rPr>
        <sz val="10"/>
        <color theme="1"/>
        <rFont val="돋움"/>
        <family val="3"/>
        <charset val="129"/>
      </rPr>
      <t>□</t>
    </r>
    <r>
      <rPr>
        <sz val="10"/>
        <color theme="1"/>
        <rFont val="Arial"/>
        <family val="2"/>
      </rPr>
      <t xml:space="preserve"> Woori Card F/S</t>
    </r>
    <phoneticPr fontId="3" type="noConversion"/>
  </si>
  <si>
    <r>
      <rPr>
        <sz val="10"/>
        <rFont val="돋움"/>
        <family val="3"/>
        <charset val="129"/>
      </rPr>
      <t>□</t>
    </r>
    <r>
      <rPr>
        <sz val="10"/>
        <rFont val="Arial"/>
        <family val="2"/>
      </rPr>
      <t xml:space="preserve"> Loan Maturity</t>
    </r>
    <phoneticPr fontId="3" type="noConversion"/>
  </si>
  <si>
    <t>3Q17</t>
  </si>
  <si>
    <t>4Q17</t>
  </si>
  <si>
    <t>1Q18</t>
  </si>
  <si>
    <t>2Q18</t>
  </si>
  <si>
    <t>3Q18</t>
  </si>
  <si>
    <t>1) Attributable to controlling interests</t>
    <phoneticPr fontId="3" type="noConversion"/>
  </si>
  <si>
    <t>1Q17</t>
  </si>
  <si>
    <t>2Q17</t>
  </si>
  <si>
    <t>FY17</t>
  </si>
  <si>
    <t>FY17</t>
    <phoneticPr fontId="3" type="noConversion"/>
  </si>
  <si>
    <t>Woori Investment Bank</t>
    <phoneticPr fontId="3" type="noConversion"/>
  </si>
  <si>
    <t>2) Sum of Woori Bank(separate), Overseas Subsidiaries &amp; Others</t>
    <phoneticPr fontId="3" type="noConversion"/>
  </si>
  <si>
    <r>
      <t xml:space="preserve">Core Deposits </t>
    </r>
    <r>
      <rPr>
        <vertAlign val="superscript"/>
        <sz val="9"/>
        <rFont val="Arial"/>
        <family val="2"/>
      </rPr>
      <t>1)</t>
    </r>
    <phoneticPr fontId="3" type="noConversion"/>
  </si>
  <si>
    <r>
      <t xml:space="preserve">Marketable Deposits </t>
    </r>
    <r>
      <rPr>
        <vertAlign val="superscript"/>
        <sz val="9"/>
        <rFont val="Arial"/>
        <family val="2"/>
      </rPr>
      <t>2)</t>
    </r>
    <phoneticPr fontId="3" type="noConversion"/>
  </si>
  <si>
    <t>1) Core deposits include demand deposits, MMDA, and corporate MMDA</t>
    <phoneticPr fontId="3" type="noConversion"/>
  </si>
  <si>
    <t xml:space="preserve">2) CD + R P + bank notes </t>
    <phoneticPr fontId="3" type="noConversion"/>
  </si>
  <si>
    <t>2Q16</t>
  </si>
  <si>
    <t>3Q16</t>
  </si>
  <si>
    <t>4Q16</t>
  </si>
  <si>
    <t>2Q18</t>
    <phoneticPr fontId="3" type="noConversion"/>
  </si>
  <si>
    <t xml:space="preserve">    Public &amp; Others
    (excluding Interbank Loans)</t>
    <phoneticPr fontId="3" type="noConversion"/>
  </si>
  <si>
    <t>1H17</t>
  </si>
  <si>
    <t>1H18</t>
  </si>
  <si>
    <t>FY16</t>
    <phoneticPr fontId="3" type="noConversion"/>
  </si>
  <si>
    <t>&gt;&gt;Key Ratios</t>
    <phoneticPr fontId="3" type="noConversion"/>
  </si>
  <si>
    <t>(incl. Regulatory Reserve)</t>
    <phoneticPr fontId="3" type="noConversion"/>
  </si>
  <si>
    <t>(Won in billions, %)</t>
    <phoneticPr fontId="3" type="noConversion"/>
  </si>
  <si>
    <t>* Basel III Basis</t>
    <phoneticPr fontId="3" type="noConversion"/>
  </si>
  <si>
    <t xml:space="preserve">      Financial Assets at FVTOCI</t>
    <phoneticPr fontId="3" type="noConversion"/>
  </si>
  <si>
    <t xml:space="preserve">  Income before Corporate Tax</t>
    <phoneticPr fontId="3" type="noConversion"/>
  </si>
  <si>
    <t xml:space="preserve">  Corporate Tax</t>
    <phoneticPr fontId="3" type="noConversion"/>
  </si>
  <si>
    <t xml:space="preserve">   Gain(Loss) on Financial Assets at FVTOCI</t>
    <phoneticPr fontId="3" type="noConversion"/>
  </si>
  <si>
    <t xml:space="preserve">   Loans at amortized cost</t>
    <phoneticPr fontId="3" type="noConversion"/>
  </si>
  <si>
    <t>-</t>
  </si>
  <si>
    <t>*  Non-performing loans calculation basis. LLR by borrowers does not include regulatory reserves for credit losses.</t>
    <phoneticPr fontId="3" type="noConversion"/>
  </si>
  <si>
    <t>4Q18</t>
    <phoneticPr fontId="3" type="noConversion"/>
  </si>
  <si>
    <t>Quarterly</t>
    <phoneticPr fontId="3" type="noConversion"/>
  </si>
  <si>
    <t>4Q18</t>
    <phoneticPr fontId="3" type="noConversion"/>
  </si>
  <si>
    <t>FY18</t>
    <phoneticPr fontId="3" type="noConversion"/>
  </si>
  <si>
    <t>&gt;&gt;&gt; FY18</t>
    <phoneticPr fontId="3" type="noConversion"/>
  </si>
  <si>
    <t>&gt;&gt;&gt; 4Q18</t>
    <phoneticPr fontId="3" type="noConversion"/>
  </si>
  <si>
    <t>3Q18</t>
    <phoneticPr fontId="3" type="noConversion"/>
  </si>
  <si>
    <t>2Q18</t>
    <phoneticPr fontId="3" type="noConversion"/>
  </si>
  <si>
    <t>1Q18</t>
    <phoneticPr fontId="3" type="noConversion"/>
  </si>
  <si>
    <t>4Q18</t>
    <phoneticPr fontId="3" type="noConversion"/>
  </si>
  <si>
    <t xml:space="preserve"> * As of December 31, 2018</t>
    <phoneticPr fontId="3" type="noConversion"/>
  </si>
  <si>
    <t>FY18</t>
    <phoneticPr fontId="3" type="noConversion"/>
  </si>
  <si>
    <t>4Q18</t>
    <phoneticPr fontId="3" type="noConversion"/>
  </si>
  <si>
    <t>4Q18</t>
    <phoneticPr fontId="3" type="noConversion"/>
  </si>
  <si>
    <t>FY18</t>
    <phoneticPr fontId="3" type="noConversion"/>
  </si>
  <si>
    <t>* As of December 31, 2018</t>
    <phoneticPr fontId="3" type="noConversion"/>
  </si>
  <si>
    <t>4Q18</t>
    <phoneticPr fontId="3" type="noConversion"/>
  </si>
  <si>
    <t>* 4Q18 are estimates and the detailed figures will be provided next quarter</t>
    <phoneticPr fontId="3" type="noConversion"/>
  </si>
  <si>
    <t>3Q18</t>
    <phoneticPr fontId="3" type="noConversion"/>
  </si>
  <si>
    <t>FY18</t>
    <phoneticPr fontId="3" type="noConversion"/>
  </si>
  <si>
    <t xml:space="preserve">    Financial Assets at FVTOCI</t>
    <phoneticPr fontId="3" type="noConversion"/>
  </si>
  <si>
    <t xml:space="preserve">    Financial Assets at amortized cost</t>
    <phoneticPr fontId="3" type="noConversion"/>
  </si>
  <si>
    <t>-</t>
    <phoneticPr fontId="3" type="noConversion"/>
  </si>
  <si>
    <t>-</t>
    <phoneticPr fontId="3" type="noConversion"/>
  </si>
  <si>
    <t>`</t>
    <phoneticPr fontId="3" type="noConversion"/>
  </si>
  <si>
    <t>(162.7)</t>
    <phoneticPr fontId="3" type="noConversion"/>
  </si>
  <si>
    <t>(184)</t>
    <phoneticPr fontId="3" type="noConversion"/>
  </si>
  <si>
    <t>(184.2)</t>
    <phoneticPr fontId="3" type="noConversion"/>
  </si>
  <si>
    <t>(203.3)</t>
    <phoneticPr fontId="3" type="noConversion"/>
  </si>
  <si>
    <t>(195.9)</t>
    <phoneticPr fontId="3" type="noConversion"/>
  </si>
  <si>
    <t>(193.7)</t>
    <phoneticPr fontId="3" type="noConversion"/>
  </si>
  <si>
    <t>(260.6)</t>
    <phoneticPr fontId="3" type="noConversion"/>
  </si>
  <si>
    <t>(275.7)</t>
    <phoneticPr fontId="3" type="noConversion"/>
  </si>
  <si>
    <t>(264.2)</t>
    <phoneticPr fontId="3" type="noConversion"/>
  </si>
  <si>
    <t>&gt;&gt;&gt; 4Q18</t>
    <phoneticPr fontId="3" type="noConversion"/>
  </si>
  <si>
    <t xml:space="preserve"> Loans and other financial assets 
 at amortized cost</t>
    <phoneticPr fontId="3" type="noConversion"/>
  </si>
  <si>
    <t>FY18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</si>
</sst>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1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24" formatCode="\$#,##0_);[Red]\(\$#,##0\)"/>
    <numFmt numFmtId="176" formatCode="_-* #,##0_-;\-* #,##0_-;_-* &quot;-&quot;??_-;_-@_-"/>
    <numFmt numFmtId="177" formatCode="#,##0.000;[Red]\-#,##0.000"/>
    <numFmt numFmtId="178" formatCode="0_ ;[Red]\-0\ "/>
    <numFmt numFmtId="179" formatCode="0_);\(0\)"/>
    <numFmt numFmtId="180" formatCode="0_ "/>
    <numFmt numFmtId="181" formatCode="_(* #,##0.000_);_(* \(#,##0.000\);_(* &quot;-&quot;_);_(@_)"/>
    <numFmt numFmtId="182" formatCode="0.0%"/>
    <numFmt numFmtId="183" formatCode="#,##0.0_);\(#,##0.0\)"/>
    <numFmt numFmtId="184" formatCode="#,##0.0;[Red]\-#,##0.0"/>
    <numFmt numFmtId="185" formatCode="#,##0.0_);[Red]\(#,##0.0\)"/>
    <numFmt numFmtId="186" formatCode="_(* #,##0.0_);_(* \(#,##0.0\);_(* &quot;-&quot;_);_(@_)"/>
    <numFmt numFmtId="187" formatCode="0.0"/>
    <numFmt numFmtId="188" formatCode="0_);[Red]\(0\)"/>
    <numFmt numFmtId="189" formatCode="0.000%"/>
    <numFmt numFmtId="190" formatCode="#,##0;\(#,##0\)"/>
    <numFmt numFmtId="191" formatCode="#,##0.00;\(#,##0.00\)"/>
    <numFmt numFmtId="192" formatCode="_(* #,##0.00_);_(* \(#,##0.00\);_(* &quot;-&quot;_);_(@_)"/>
    <numFmt numFmtId="193" formatCode="#,##0.00000;[Red]\-#,##0.00000"/>
    <numFmt numFmtId="194" formatCode="0.0_ "/>
    <numFmt numFmtId="195" formatCode="#,##0_);\(#,##0\)"/>
    <numFmt numFmtId="196" formatCode="#,##0_ "/>
    <numFmt numFmtId="197" formatCode="_-* #,##0.000_-;\-* #,##0.000_-;_-* &quot;-&quot;_-;_-@_-"/>
    <numFmt numFmtId="198" formatCode="#,##0;&quot;△&quot;#,##0"/>
    <numFmt numFmtId="199" formatCode="0.0000%"/>
    <numFmt numFmtId="200" formatCode="0.00000%"/>
    <numFmt numFmtId="201" formatCode="_ &quot;₩&quot;* #,##0_ ;_ &quot;₩&quot;* \-#,##0_ ;_ &quot;₩&quot;* &quot;-&quot;_ ;_ @_ "/>
    <numFmt numFmtId="202" formatCode="_ * #,##0_ ;_ * \-#,##0_ ;_ * &quot;-&quot;_ ;_ @_ "/>
    <numFmt numFmtId="203" formatCode="_ * #,##0.00_ ;_ * \-#,##0.00_ ;_ * &quot;-&quot;??_ ;_ @_ "/>
    <numFmt numFmtId="204" formatCode="_ &quot;₩&quot;* #,##0.00_ ;_ &quot;₩&quot;* \-#,##0.00_ ;_ &quot;₩&quot;* &quot;-&quot;??_ ;_ @_ "/>
    <numFmt numFmtId="205" formatCode="mmm\.yy"/>
    <numFmt numFmtId="206" formatCode="_(&quot;$&quot;* #,##0_);_(&quot;$&quot;* \(#,##0\);_(&quot;$&quot;* &quot;-&quot;??_);_(@_)"/>
    <numFmt numFmtId="207" formatCode="_ &quot;₩&quot;* #,##0_ ;_ &quot;₩&quot;* &quot;₩&quot;\-#,##0_ ;_ &quot;₩&quot;* &quot;-&quot;_ ;_ @_ "/>
    <numFmt numFmtId="208" formatCode="_ &quot;₩&quot;* #,##0.00_ ;_ &quot;₩&quot;* &quot;₩&quot;\-#,##0.00_ ;_ &quot;₩&quot;* &quot;-&quot;??_ ;_ @_ "/>
    <numFmt numFmtId="209" formatCode="#,##0&quot;台&quot;"/>
    <numFmt numFmtId="210" formatCode="#."/>
    <numFmt numFmtId="211" formatCode="_ &quot;₩&quot;* #,##0_ ;_ &quot;₩&quot;* &quot;₩&quot;\!\-#,##0_ ;_ &quot;₩&quot;* &quot;-&quot;_ ;_ @_ "/>
    <numFmt numFmtId="212" formatCode="&quot;₩&quot;#,##0.00;&quot;₩&quot;&quot;₩&quot;&quot;₩&quot;&quot;₩&quot;&quot;₩&quot;\!\-#,##0.00"/>
    <numFmt numFmtId="213" formatCode="&quot;₩&quot;#,##0_);&quot;₩&quot;&quot;₩&quot;\(&quot;₩&quot;#,##0&quot;₩&quot;&quot;₩&quot;\)"/>
    <numFmt numFmtId="214" formatCode="_(&quot;$&quot;* #,##0_);_(&quot;$&quot;* &quot;₩&quot;&quot;₩&quot;&quot;₩&quot;&quot;₩&quot;&quot;₩&quot;&quot;₩&quot;\(#,##0&quot;₩&quot;&quot;₩&quot;&quot;₩&quot;&quot;₩&quot;&quot;₩&quot;&quot;₩&quot;\);_(&quot;$&quot;* &quot;-&quot;_);_(@_)"/>
    <numFmt numFmtId="215" formatCode="&quot;₩&quot;#,##0.00;&quot;₩&quot;\-#,##0.00"/>
    <numFmt numFmtId="216" formatCode="#,##0;[Red]&quot;△&quot;#,##0"/>
    <numFmt numFmtId="217" formatCode="#,##0;&quot;-&quot;#,##0"/>
    <numFmt numFmtId="218" formatCode="&quot; ￦&quot;#,##0_);&quot;(￦&quot;#,##0\);&quot; ￦&quot;\-_)"/>
    <numFmt numFmtId="219" formatCode="#,##0;[Red]\-#,##0;\-"/>
    <numFmt numFmtId="220" formatCode="###,##0;[Red]&quot;△&quot;###,##0;_-* &quot;-&quot;_-"/>
    <numFmt numFmtId="221" formatCode="#,##0\ "/>
    <numFmt numFmtId="222" formatCode="#,##0.0\ "/>
    <numFmt numFmtId="223" formatCode="\ \ \ \ \ @"/>
    <numFmt numFmtId="224" formatCode="_-&quot;$&quot;* #,##0_-;\-&quot;$&quot;* #,##0_-;_-&quot;$&quot;* &quot;-&quot;_-;_-@_-"/>
    <numFmt numFmtId="225" formatCode="_-&quot;$&quot;* #,##0.00_-;\-&quot;$&quot;* #,##0.00_-;_-&quot;$&quot;* &quot;-&quot;??_-;_-@_-"/>
    <numFmt numFmtId="226" formatCode="_ &quot;$&quot;* #,##0_ ;_ &quot;$&quot;* \-#,##0_ ;_ &quot;$&quot;* &quot;-&quot;_ ;_ @_ "/>
    <numFmt numFmtId="227" formatCode="&quot;₩&quot;#,##0;[Red]&quot;₩&quot;&quot;-&quot;#,##0"/>
    <numFmt numFmtId="228" formatCode="&quot;₩&quot;#,##0.00;[Red]&quot;₩&quot;\-#,##0.00"/>
    <numFmt numFmtId="229" formatCode="_(&quot;$&quot;* #,##0_);_(&quot;$&quot;* \(#,##0\);_(&quot;$&quot;* &quot;-&quot;_);_(@_)"/>
    <numFmt numFmtId="230" formatCode="&quot;$&quot;#,##0_);[Red]\(&quot;$&quot;#,##0\)"/>
    <numFmt numFmtId="231" formatCode="_ &quot;$&quot;* #,##0.00_ ;_ &quot;$&quot;* \-#,##0.00_ ;_ &quot;$&quot;* &quot;-&quot;??_ ;_ @_ "/>
    <numFmt numFmtId="232" formatCode="&quot;₩&quot;#,##0;[Red]&quot;₩&quot;\-#,##0"/>
    <numFmt numFmtId="233" formatCode="_(&quot;$&quot;* #,##0.00_);_(&quot;$&quot;* \(#,##0.00\);_(&quot;$&quot;* &quot;-&quot;??_);_(@_)"/>
    <numFmt numFmtId="234" formatCode="&quot;$&quot;#,##0.00_);[Red]\(&quot;$&quot;#,##0.00\)"/>
    <numFmt numFmtId="235" formatCode="#,##0;[Red]&quot;-&quot;#,##0"/>
    <numFmt numFmtId="236" formatCode="#,##0.00;[Red]&quot;-&quot;#,##0.00"/>
    <numFmt numFmtId="237" formatCode="#,##0.0_ "/>
    <numFmt numFmtId="238" formatCode="General_)"/>
    <numFmt numFmtId="239" formatCode="0.0000000%"/>
    <numFmt numFmtId="240" formatCode="_ * #,##0.0000000_ ;_ * \-#,##0.0000000_ ;_ * &quot;-&quot;_ ;_ @_ "/>
    <numFmt numFmtId="241" formatCode="&quot;₩&quot;#,##0;[Red]&quot;₩&quot;&quot;₩&quot;\-#,##0"/>
    <numFmt numFmtId="242" formatCode="&quot;₩&quot;#,##0;&quot;₩&quot;&quot;₩&quot;&quot;₩&quot;&quot;₩&quot;\-#,##0"/>
    <numFmt numFmtId="243" formatCode="_ * #,##0_ ;_ * &quot;₩&quot;\-#,##0_ ;_ * &quot;-&quot;_ ;_ @_ "/>
    <numFmt numFmtId="244" formatCode="_-[$€-2]* #,##0.00_-;\-[$€-2]* #,##0.00_-;_-[$€-2]* &quot;-&quot;??_-"/>
    <numFmt numFmtId="245" formatCode="&quot;₩&quot;#,##0.00;&quot;₩&quot;&quot;₩&quot;\-#,##0.00"/>
    <numFmt numFmtId="246" formatCode="_ * #,##0.0000_ ;_ * \-#,##0.0000_ ;_ * &quot;-&quot;_ ;_ @_ "/>
    <numFmt numFmtId="247" formatCode="#,##0\ &quot;개&quot;&quot;월&quot;&quot;분&quot;"/>
    <numFmt numFmtId="248" formatCode="#,##0\ &quot;개&quot;&quot;월&quot;"/>
    <numFmt numFmtId="249" formatCode="&quot;₩&quot;#,##0.00;[Red]&quot;₩&quot;&quot;₩&quot;\-#,##0.00"/>
    <numFmt numFmtId="250" formatCode="_ * #,##0.00_ ;_ * \-#,##0.00_ ;_ * &quot;-&quot;_ ;_ @_ "/>
    <numFmt numFmtId="251" formatCode="0.000000%"/>
    <numFmt numFmtId="252" formatCode="#,##0&quot;£&quot;_);[Red]\(#,##0&quot;£&quot;\)"/>
    <numFmt numFmtId="253" formatCode="\(0.0%\)"/>
    <numFmt numFmtId="254" formatCode="#,##0_);[Red]\(#,##0\)"/>
    <numFmt numFmtId="255" formatCode="m/d/yy_%_)"/>
    <numFmt numFmtId="256" formatCode="0.0,,,"/>
    <numFmt numFmtId="257" formatCode="&quot;₩&quot;#,##0;&quot;₩&quot;\-#,##0"/>
    <numFmt numFmtId="258" formatCode="_-* #,##0.0_-;\-* #,##0.0_-;_-* &quot;-&quot;_-;_-@_-"/>
    <numFmt numFmtId="259" formatCode="#,##0.0_ ;[Red]\-#,##0.0\ "/>
    <numFmt numFmtId="260" formatCode="_-* #,##0.00_-;\-* #,##0.00_-;_-* &quot;-&quot;_-;_-@_-"/>
    <numFmt numFmtId="261" formatCode="#,##0.00_ "/>
  </numFmts>
  <fonts count="312">
    <font>
      <sz val="10"/>
      <color theme="1"/>
      <name val="Arial"/>
      <family val="2"/>
    </font>
    <font>
      <sz val="11"/>
      <color theme="1"/>
      <name val="맑은 고딕"/>
      <family val="2"/>
      <charset val="129"/>
      <scheme val="minor"/>
    </font>
    <font>
      <sz val="11"/>
      <color indexed="8"/>
      <name val="맑은 고딕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0"/>
      <name val="Arial"/>
      <family val="2"/>
    </font>
    <font>
      <b/>
      <sz val="9"/>
      <name val="굴림"/>
      <family val="3"/>
      <charset val="129"/>
    </font>
    <font>
      <b/>
      <sz val="11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sz val="10"/>
      <name val="굴림"/>
      <family val="3"/>
      <charset val="129"/>
    </font>
    <font>
      <sz val="9"/>
      <name val="Arial"/>
      <family val="2"/>
    </font>
    <font>
      <u/>
      <sz val="12"/>
      <name val="Arial"/>
      <family val="2"/>
    </font>
    <font>
      <b/>
      <sz val="12"/>
      <name val="Arial"/>
      <family val="2"/>
    </font>
    <font>
      <sz val="11"/>
      <name val="굴림"/>
      <family val="3"/>
      <charset val="129"/>
    </font>
    <font>
      <b/>
      <sz val="12"/>
      <color indexed="53"/>
      <name val="Arial"/>
      <family val="2"/>
    </font>
    <font>
      <u/>
      <sz val="9"/>
      <name val="Arial"/>
      <family val="2"/>
    </font>
    <font>
      <sz val="10"/>
      <color indexed="9"/>
      <name val="Arial"/>
      <family val="2"/>
    </font>
    <font>
      <b/>
      <sz val="15"/>
      <color indexed="56"/>
      <name val="Arial"/>
      <family val="2"/>
    </font>
    <font>
      <sz val="18"/>
      <color indexed="10"/>
      <name val="Arial"/>
      <family val="2"/>
    </font>
    <font>
      <b/>
      <sz val="14"/>
      <name val="굴림"/>
      <family val="3"/>
      <charset val="129"/>
    </font>
    <font>
      <u/>
      <sz val="10"/>
      <name val="Arial"/>
      <family val="2"/>
    </font>
    <font>
      <b/>
      <sz val="18"/>
      <color indexed="10"/>
      <name val="Arial"/>
      <family val="2"/>
    </font>
    <font>
      <b/>
      <sz val="20"/>
      <name val="Arial"/>
      <family val="2"/>
    </font>
    <font>
      <sz val="9"/>
      <color indexed="9"/>
      <name val="Arial"/>
      <family val="2"/>
    </font>
    <font>
      <sz val="8"/>
      <color indexed="9"/>
      <name val="Arial"/>
      <family val="2"/>
    </font>
    <font>
      <sz val="8"/>
      <name val="Arial"/>
      <family val="2"/>
    </font>
    <font>
      <b/>
      <sz val="9"/>
      <color indexed="9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8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  <font>
      <b/>
      <i/>
      <sz val="18"/>
      <color indexed="10"/>
      <name val="Arial"/>
      <family val="2"/>
    </font>
    <font>
      <sz val="12"/>
      <color indexed="10"/>
      <name val="Arial"/>
      <family val="2"/>
    </font>
    <font>
      <sz val="10"/>
      <color indexed="10"/>
      <name val="Arial"/>
      <family val="2"/>
    </font>
    <font>
      <sz val="12"/>
      <name val="바탕체"/>
      <family val="1"/>
      <charset val="129"/>
    </font>
    <font>
      <sz val="10"/>
      <color indexed="8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i/>
      <sz val="8"/>
      <name val="Arial"/>
      <family val="2"/>
    </font>
    <font>
      <sz val="8"/>
      <color indexed="8"/>
      <name val="Arial"/>
      <family val="2"/>
    </font>
    <font>
      <sz val="7"/>
      <color indexed="9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12"/>
      <name val="돋움"/>
      <family val="3"/>
      <charset val="129"/>
    </font>
    <font>
      <sz val="14"/>
      <name val="굴림"/>
      <family val="3"/>
      <charset val="129"/>
    </font>
    <font>
      <sz val="5.5"/>
      <name val="Arial"/>
      <family val="2"/>
    </font>
    <font>
      <sz val="6"/>
      <name val="Arial"/>
      <family val="2"/>
    </font>
    <font>
      <b/>
      <u/>
      <sz val="8"/>
      <color indexed="9"/>
      <name val="Arial"/>
      <family val="2"/>
    </font>
    <font>
      <b/>
      <u/>
      <sz val="8"/>
      <color indexed="10"/>
      <name val="Arial"/>
      <family val="2"/>
    </font>
    <font>
      <b/>
      <u/>
      <sz val="14"/>
      <color indexed="9"/>
      <name val="Arial"/>
      <family val="2"/>
    </font>
    <font>
      <b/>
      <sz val="15"/>
      <color indexed="10"/>
      <name val="Arial"/>
      <family val="2"/>
    </font>
    <font>
      <b/>
      <sz val="10"/>
      <name val="굴림"/>
      <family val="3"/>
      <charset val="129"/>
    </font>
    <font>
      <b/>
      <sz val="10"/>
      <color indexed="10"/>
      <name val="Arial"/>
      <family val="2"/>
    </font>
    <font>
      <i/>
      <sz val="8"/>
      <color indexed="10"/>
      <name val="Arial"/>
      <family val="2"/>
    </font>
    <font>
      <b/>
      <sz val="8"/>
      <color indexed="13"/>
      <name val="Arial"/>
      <family val="2"/>
    </font>
    <font>
      <b/>
      <sz val="10"/>
      <name val="Arial"/>
      <family val="2"/>
    </font>
    <font>
      <sz val="8"/>
      <color indexed="12"/>
      <name val="Arial"/>
      <family val="2"/>
    </font>
    <font>
      <sz val="15"/>
      <color indexed="9"/>
      <name val="Arial"/>
      <family val="2"/>
    </font>
    <font>
      <vertAlign val="superscript"/>
      <sz val="10"/>
      <name val="Arial"/>
      <family val="2"/>
    </font>
    <font>
      <sz val="7"/>
      <color indexed="10"/>
      <name val="Arial"/>
      <family val="2"/>
    </font>
    <font>
      <b/>
      <sz val="9"/>
      <color indexed="10"/>
      <name val="Arial"/>
      <family val="2"/>
    </font>
    <font>
      <sz val="9"/>
      <color indexed="10"/>
      <name val="Arial"/>
      <family val="2"/>
    </font>
    <font>
      <sz val="14"/>
      <name val="Arial"/>
      <family val="2"/>
    </font>
    <font>
      <b/>
      <sz val="10"/>
      <color indexed="9"/>
      <name val="Arial"/>
      <family val="2"/>
    </font>
    <font>
      <sz val="9.5"/>
      <name val="Arial"/>
      <family val="2"/>
    </font>
    <font>
      <b/>
      <sz val="9.5"/>
      <name val="Arial"/>
      <family val="2"/>
    </font>
    <font>
      <b/>
      <sz val="15"/>
      <name val="Arial"/>
      <family val="2"/>
    </font>
    <font>
      <sz val="11"/>
      <color indexed="8"/>
      <name val="맑은 고딕"/>
      <family val="3"/>
      <charset val="129"/>
    </font>
    <font>
      <sz val="12"/>
      <name val="¹UAAA¼"/>
      <family val="1"/>
      <charset val="129"/>
    </font>
    <font>
      <sz val="11"/>
      <name val="굴림체"/>
      <family val="3"/>
      <charset val="129"/>
    </font>
    <font>
      <b/>
      <sz val="12"/>
      <name val="굴림체"/>
      <family val="3"/>
      <charset val="129"/>
    </font>
    <font>
      <sz val="12"/>
      <name val="뼻뮝"/>
      <family val="3"/>
      <charset val="129"/>
    </font>
    <font>
      <sz val="12"/>
      <name val="±¼¸²A¼"/>
      <family val="3"/>
      <charset val="129"/>
    </font>
    <font>
      <b/>
      <sz val="10"/>
      <name val="Helv"/>
      <family val="2"/>
    </font>
    <font>
      <b/>
      <sz val="12"/>
      <name val="Helv"/>
      <family val="2"/>
    </font>
    <font>
      <b/>
      <sz val="11"/>
      <name val="Helv"/>
      <family val="2"/>
    </font>
    <font>
      <b/>
      <sz val="10"/>
      <name val="MS Sans Serif"/>
      <family val="2"/>
    </font>
    <font>
      <sz val="10"/>
      <name val="MS Sans Serif"/>
      <family val="2"/>
    </font>
    <font>
      <sz val="1"/>
      <color indexed="18"/>
      <name val="Courier"/>
      <family val="3"/>
    </font>
    <font>
      <sz val="12"/>
      <name val="??????"/>
      <family val="3"/>
    </font>
    <font>
      <sz val="12"/>
      <name val="奔覆眉"/>
      <family val="3"/>
      <charset val="129"/>
    </font>
    <font>
      <sz val="11"/>
      <name val="돋?o"/>
      <family val="3"/>
      <charset val="129"/>
    </font>
    <font>
      <sz val="11"/>
      <name val="￥i￠￢￠?o"/>
      <family val="3"/>
      <charset val="129"/>
    </font>
    <font>
      <sz val="12"/>
      <name val="System"/>
      <family val="2"/>
      <charset val="129"/>
    </font>
    <font>
      <sz val="12"/>
      <name val="ⓒoUAAA¨u"/>
      <family val="1"/>
      <charset val="129"/>
    </font>
    <font>
      <sz val="10"/>
      <name val="Helv"/>
      <family val="2"/>
    </font>
    <font>
      <sz val="10"/>
      <name val="바탕체"/>
      <family val="1"/>
      <charset val="129"/>
    </font>
    <font>
      <sz val="12"/>
      <name val="굴림체"/>
      <family val="3"/>
      <charset val="129"/>
    </font>
    <font>
      <sz val="10"/>
      <color indexed="10"/>
      <name val="굴림"/>
      <family val="3"/>
      <charset val="129"/>
    </font>
    <font>
      <b/>
      <sz val="1"/>
      <color indexed="8"/>
      <name val="Courier"/>
      <family val="3"/>
    </font>
    <font>
      <sz val="10"/>
      <name val="PragmaticaCTT"/>
      <family val="1"/>
    </font>
    <font>
      <sz val="1"/>
      <color indexed="8"/>
      <name val="Courier"/>
      <family val="3"/>
    </font>
    <font>
      <sz val="10"/>
      <name val="굴림체"/>
      <family val="3"/>
      <charset val="129"/>
    </font>
    <font>
      <sz val="14"/>
      <name val="뼻뮝"/>
      <family val="3"/>
      <charset val="129"/>
    </font>
    <font>
      <sz val="11"/>
      <name val="돋움체"/>
      <family val="3"/>
      <charset val="129"/>
    </font>
    <font>
      <sz val="11"/>
      <name val="바탕"/>
      <family val="1"/>
      <charset val="129"/>
    </font>
    <font>
      <sz val="10"/>
      <name val="명조"/>
      <family val="3"/>
      <charset val="129"/>
    </font>
    <font>
      <sz val="10"/>
      <name val="궁서(English)"/>
      <family val="3"/>
      <charset val="129"/>
    </font>
    <font>
      <sz val="12"/>
      <name val="Times New Roman"/>
      <family val="1"/>
    </font>
    <font>
      <sz val="10"/>
      <color indexed="24"/>
      <name val="MS Sans Serif"/>
      <family val="2"/>
    </font>
    <font>
      <sz val="11"/>
      <name val="ＭＳ 明朝"/>
      <family val="3"/>
      <charset val="129"/>
    </font>
    <font>
      <sz val="11"/>
      <name val="ＭＳ Ｐゴシック"/>
      <family val="2"/>
      <charset val="129"/>
    </font>
    <font>
      <sz val="11"/>
      <name val="μ¸¿o"/>
      <family val="3"/>
      <charset val="129"/>
    </font>
    <font>
      <sz val="12"/>
      <name val="¹ÙÅÁÃ¼"/>
      <family val="1"/>
      <charset val="129"/>
    </font>
    <font>
      <sz val="10"/>
      <name val="Geneva"/>
      <family val="2"/>
    </font>
    <font>
      <sz val="12"/>
      <name val="¡¾¨????÷A¨?"/>
      <family val="3"/>
      <charset val="129"/>
    </font>
    <font>
      <sz val="12"/>
      <name val="¡¾¨ù¢¬©÷A¨ù"/>
      <family val="3"/>
      <charset val="129"/>
    </font>
    <font>
      <sz val="12"/>
      <name val="±¼¸²Ã¼"/>
      <family val="3"/>
      <charset val="129"/>
    </font>
    <font>
      <sz val="11"/>
      <name val="±¼¸²Ã¼"/>
      <family val="3"/>
      <charset val="129"/>
    </font>
    <font>
      <sz val="11"/>
      <name val="µ¸¿ò"/>
      <family val="3"/>
      <charset val="129"/>
    </font>
    <font>
      <sz val="11"/>
      <name val="±¼¸²A¼"/>
      <family val="3"/>
      <charset val="129"/>
    </font>
    <font>
      <sz val="10"/>
      <name val="MS Serif"/>
      <family val="1"/>
    </font>
    <font>
      <u val="doubleAccounting"/>
      <sz val="10"/>
      <name val="Arial"/>
      <family val="2"/>
    </font>
    <font>
      <sz val="10"/>
      <color indexed="16"/>
      <name val="MS Serif"/>
      <family val="1"/>
    </font>
    <font>
      <u/>
      <sz val="10"/>
      <color indexed="14"/>
      <name val="MS Sans Serif"/>
      <family val="2"/>
    </font>
    <font>
      <b/>
      <sz val="18"/>
      <name val="Arial"/>
      <family val="2"/>
    </font>
    <font>
      <b/>
      <i/>
      <sz val="22"/>
      <name val="Times New Roman"/>
      <family val="1"/>
    </font>
    <font>
      <u/>
      <sz val="8.4"/>
      <color indexed="12"/>
      <name val="Arial"/>
      <family val="2"/>
    </font>
    <font>
      <b/>
      <sz val="16"/>
      <name val="Times New Roman"/>
      <family val="1"/>
    </font>
    <font>
      <sz val="10"/>
      <color indexed="12"/>
      <name val="Arial"/>
      <family val="2"/>
    </font>
    <font>
      <sz val="10"/>
      <name val="Times New Roman"/>
      <family val="1"/>
    </font>
    <font>
      <u/>
      <sz val="10"/>
      <color indexed="9"/>
      <name val="Arial"/>
      <family val="2"/>
    </font>
    <font>
      <b/>
      <sz val="14"/>
      <color indexed="24"/>
      <name val="Book Antiqua"/>
      <family val="1"/>
    </font>
    <font>
      <sz val="7"/>
      <name val="Small Fonts"/>
      <family val="2"/>
    </font>
    <font>
      <sz val="12"/>
      <name val="Helv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i/>
      <sz val="14"/>
      <name val="Times New Roman"/>
      <family val="1"/>
    </font>
    <font>
      <b/>
      <sz val="22"/>
      <name val="Book Antiqua"/>
      <family val="1"/>
    </font>
    <font>
      <u val="singleAccounting"/>
      <sz val="10"/>
      <name val="Arial"/>
      <family val="2"/>
    </font>
    <font>
      <b/>
      <sz val="8"/>
      <color indexed="8"/>
      <name val="Helv"/>
      <family val="2"/>
    </font>
    <font>
      <b/>
      <sz val="11"/>
      <name val="Times New Roman"/>
      <family val="1"/>
    </font>
    <font>
      <sz val="12"/>
      <name val="ｱｼｸｲﾃｼ"/>
      <family val="3"/>
    </font>
    <font>
      <sz val="12"/>
      <name val="Tms Rmn"/>
      <family val="1"/>
    </font>
    <font>
      <sz val="11"/>
      <color indexed="8"/>
      <name val="돋움"/>
      <family val="3"/>
      <charset val="129"/>
    </font>
    <font>
      <b/>
      <sz val="15"/>
      <color indexed="8"/>
      <name val="Arial"/>
      <family val="2"/>
    </font>
    <font>
      <b/>
      <u/>
      <sz val="14"/>
      <color indexed="10"/>
      <name val="Arial"/>
      <family val="2"/>
    </font>
    <font>
      <sz val="12"/>
      <color indexed="9"/>
      <name val="Arial"/>
      <family val="2"/>
    </font>
    <font>
      <b/>
      <sz val="9"/>
      <color indexed="53"/>
      <name val="Arial"/>
      <family val="2"/>
    </font>
    <font>
      <b/>
      <sz val="16"/>
      <color indexed="9"/>
      <name val="Arial"/>
      <family val="2"/>
    </font>
    <font>
      <b/>
      <sz val="16"/>
      <color indexed="56"/>
      <name val="Arial"/>
      <family val="2"/>
    </font>
    <font>
      <u/>
      <sz val="11"/>
      <name val="Arial"/>
      <family val="2"/>
    </font>
    <font>
      <b/>
      <sz val="14"/>
      <color indexed="9"/>
      <name val="Arial"/>
      <family val="2"/>
    </font>
    <font>
      <b/>
      <sz val="14"/>
      <color indexed="53"/>
      <name val="Arial"/>
      <family val="2"/>
    </font>
    <font>
      <u/>
      <sz val="14"/>
      <name val="Arial"/>
      <family val="2"/>
    </font>
    <font>
      <vertAlign val="superscript"/>
      <sz val="9"/>
      <name val="Arial"/>
      <family val="2"/>
    </font>
    <font>
      <sz val="10"/>
      <color indexed="8"/>
      <name val="Arial"/>
      <family val="2"/>
    </font>
    <font>
      <sz val="11"/>
      <color indexed="8"/>
      <name val="돋움"/>
      <family val="3"/>
      <charset val="129"/>
    </font>
    <font>
      <b/>
      <vertAlign val="superscript"/>
      <sz val="9"/>
      <name val="Arial"/>
      <family val="2"/>
    </font>
    <font>
      <sz val="12"/>
      <name val="굴림"/>
      <family val="3"/>
      <charset val="129"/>
    </font>
    <font>
      <b/>
      <i/>
      <sz val="9"/>
      <name val="Arial"/>
      <family val="2"/>
    </font>
    <font>
      <sz val="10"/>
      <color theme="1"/>
      <name val="Arial"/>
      <family val="2"/>
    </font>
    <font>
      <sz val="11"/>
      <color theme="1"/>
      <name val="맑은 고딕"/>
      <family val="3"/>
      <charset val="129"/>
      <scheme val="minor"/>
    </font>
    <font>
      <sz val="11"/>
      <color theme="1"/>
      <name val="돋움"/>
      <family val="3"/>
      <charset val="129"/>
    </font>
    <font>
      <sz val="11"/>
      <color theme="0"/>
      <name val="맑은 고딕"/>
      <family val="3"/>
      <charset val="129"/>
      <scheme val="minor"/>
    </font>
    <font>
      <sz val="11"/>
      <color theme="0"/>
      <name val="돋움"/>
      <family val="3"/>
      <charset val="129"/>
    </font>
    <font>
      <sz val="11"/>
      <color rgb="FFFF0000"/>
      <name val="맑은 고딕"/>
      <family val="3"/>
      <charset val="129"/>
      <scheme val="minor"/>
    </font>
    <font>
      <sz val="11"/>
      <color rgb="FFFF0000"/>
      <name val="돋움"/>
      <family val="3"/>
      <charset val="129"/>
    </font>
    <font>
      <b/>
      <sz val="11"/>
      <color rgb="FFFA7D00"/>
      <name val="맑은 고딕"/>
      <family val="3"/>
      <charset val="129"/>
      <scheme val="minor"/>
    </font>
    <font>
      <b/>
      <sz val="11"/>
      <color rgb="FFFA7D00"/>
      <name val="돋움"/>
      <family val="3"/>
      <charset val="129"/>
    </font>
    <font>
      <sz val="11"/>
      <color rgb="FF9C0006"/>
      <name val="맑은 고딕"/>
      <family val="3"/>
      <charset val="129"/>
      <scheme val="minor"/>
    </font>
    <font>
      <sz val="11"/>
      <color rgb="FF9C0006"/>
      <name val="돋움"/>
      <family val="3"/>
      <charset val="129"/>
    </font>
    <font>
      <sz val="11"/>
      <color rgb="FF9C6500"/>
      <name val="맑은 고딕"/>
      <family val="3"/>
      <charset val="129"/>
      <scheme val="minor"/>
    </font>
    <font>
      <sz val="11"/>
      <color rgb="FF9C6500"/>
      <name val="돋움"/>
      <family val="3"/>
      <charset val="129"/>
    </font>
    <font>
      <i/>
      <sz val="11"/>
      <color rgb="FF7F7F7F"/>
      <name val="맑은 고딕"/>
      <family val="3"/>
      <charset val="129"/>
      <scheme val="minor"/>
    </font>
    <font>
      <i/>
      <sz val="11"/>
      <color rgb="FF7F7F7F"/>
      <name val="돋움"/>
      <family val="3"/>
      <charset val="129"/>
    </font>
    <font>
      <b/>
      <sz val="11"/>
      <color theme="0"/>
      <name val="맑은 고딕"/>
      <family val="3"/>
      <charset val="129"/>
      <scheme val="minor"/>
    </font>
    <font>
      <b/>
      <sz val="11"/>
      <color theme="0"/>
      <name val="돋움"/>
      <family val="3"/>
      <charset val="129"/>
    </font>
    <font>
      <sz val="11"/>
      <color rgb="FFFA7D00"/>
      <name val="맑은 고딕"/>
      <family val="3"/>
      <charset val="129"/>
      <scheme val="minor"/>
    </font>
    <font>
      <sz val="11"/>
      <color rgb="FFFA7D00"/>
      <name val="돋움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돋움"/>
      <family val="3"/>
      <charset val="129"/>
    </font>
    <font>
      <sz val="11"/>
      <color rgb="FF3F3F76"/>
      <name val="맑은 고딕"/>
      <family val="3"/>
      <charset val="129"/>
      <scheme val="minor"/>
    </font>
    <font>
      <sz val="11"/>
      <color rgb="FF3F3F76"/>
      <name val="돋움"/>
      <family val="3"/>
      <charset val="129"/>
    </font>
    <font>
      <b/>
      <sz val="18"/>
      <color theme="3"/>
      <name val="맑은 고딕"/>
      <family val="3"/>
      <charset val="129"/>
      <scheme val="major"/>
    </font>
    <font>
      <b/>
      <sz val="15"/>
      <color theme="3"/>
      <name val="맑은 고딕"/>
      <family val="3"/>
      <charset val="129"/>
      <scheme val="minor"/>
    </font>
    <font>
      <b/>
      <sz val="15"/>
      <color theme="3"/>
      <name val="돋움"/>
      <family val="3"/>
      <charset val="129"/>
    </font>
    <font>
      <b/>
      <sz val="13"/>
      <color theme="3"/>
      <name val="맑은 고딕"/>
      <family val="3"/>
      <charset val="129"/>
      <scheme val="minor"/>
    </font>
    <font>
      <b/>
      <sz val="13"/>
      <color theme="3"/>
      <name val="돋움"/>
      <family val="3"/>
      <charset val="129"/>
    </font>
    <font>
      <b/>
      <sz val="11"/>
      <color theme="3"/>
      <name val="맑은 고딕"/>
      <family val="3"/>
      <charset val="129"/>
      <scheme val="minor"/>
    </font>
    <font>
      <b/>
      <sz val="11"/>
      <color theme="3"/>
      <name val="돋움"/>
      <family val="3"/>
      <charset val="129"/>
    </font>
    <font>
      <sz val="11"/>
      <color rgb="FF006100"/>
      <name val="맑은 고딕"/>
      <family val="3"/>
      <charset val="129"/>
      <scheme val="minor"/>
    </font>
    <font>
      <sz val="11"/>
      <color rgb="FF006100"/>
      <name val="돋움"/>
      <family val="3"/>
      <charset val="129"/>
    </font>
    <font>
      <b/>
      <sz val="11"/>
      <color rgb="FF3F3F3F"/>
      <name val="맑은 고딕"/>
      <family val="3"/>
      <charset val="129"/>
      <scheme val="minor"/>
    </font>
    <font>
      <b/>
      <sz val="11"/>
      <color rgb="FF3F3F3F"/>
      <name val="돋움"/>
      <family val="3"/>
      <charset val="129"/>
    </font>
    <font>
      <sz val="10"/>
      <color theme="1"/>
      <name val="맑은 고딕"/>
      <family val="3"/>
      <charset val="129"/>
    </font>
    <font>
      <sz val="9"/>
      <color indexed="8"/>
      <name val="Arial"/>
      <family val="2"/>
    </font>
    <font>
      <b/>
      <sz val="11"/>
      <color indexed="10"/>
      <name val="Arial"/>
      <family val="2"/>
    </font>
    <font>
      <sz val="26"/>
      <name val="Arial"/>
      <family val="2"/>
    </font>
    <font>
      <vertAlign val="superscript"/>
      <sz val="9"/>
      <color indexed="9"/>
      <name val="Arial"/>
      <family val="2"/>
    </font>
    <font>
      <sz val="10"/>
      <color theme="1"/>
      <name val="돋움"/>
      <family val="3"/>
      <charset val="129"/>
    </font>
    <font>
      <b/>
      <u/>
      <sz val="14"/>
      <color rgb="FFFF0000"/>
      <name val="Arial"/>
      <family val="2"/>
    </font>
    <font>
      <sz val="10"/>
      <name val="돋움"/>
      <family val="3"/>
      <charset val="129"/>
    </font>
    <font>
      <sz val="9"/>
      <color rgb="FFFFC000"/>
      <name val="Arial"/>
      <family val="2"/>
    </font>
    <font>
      <sz val="8"/>
      <color rgb="FFFFC000"/>
      <name val="Arial"/>
      <family val="2"/>
    </font>
    <font>
      <sz val="10"/>
      <color rgb="FFFFC000"/>
      <name val="Arial"/>
      <family val="2"/>
    </font>
    <font>
      <b/>
      <sz val="9"/>
      <color rgb="FFFFC000"/>
      <name val="Arial"/>
      <family val="2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굴림"/>
      <family val="3"/>
      <charset val="129"/>
    </font>
    <font>
      <b/>
      <sz val="15"/>
      <color indexed="56"/>
      <name val="맑은 고딕"/>
      <family val="3"/>
      <charset val="129"/>
    </font>
    <font>
      <sz val="13"/>
      <name val="바탕체"/>
      <family val="1"/>
      <charset val="129"/>
    </font>
    <font>
      <i/>
      <sz val="12"/>
      <name val="바탕체"/>
      <family val="1"/>
      <charset val="129"/>
    </font>
    <font>
      <sz val="11"/>
      <color indexed="9"/>
      <name val="돋움"/>
      <family val="3"/>
      <charset val="129"/>
    </font>
    <font>
      <sz val="11"/>
      <color indexed="16"/>
      <name val="돋움"/>
      <family val="3"/>
      <charset val="129"/>
    </font>
    <font>
      <b/>
      <sz val="11"/>
      <color indexed="53"/>
      <name val="돋움"/>
      <family val="3"/>
      <charset val="129"/>
    </font>
    <font>
      <b/>
      <sz val="11"/>
      <color indexed="9"/>
      <name val="돋움"/>
      <family val="3"/>
      <charset val="129"/>
    </font>
    <font>
      <sz val="8"/>
      <name val="Palatino"/>
      <family val="1"/>
    </font>
    <font>
      <b/>
      <sz val="11"/>
      <color indexed="8"/>
      <name val="돋움"/>
      <family val="3"/>
      <charset val="129"/>
    </font>
    <font>
      <sz val="7"/>
      <name val="Palatino"/>
      <family val="1"/>
    </font>
    <font>
      <sz val="11"/>
      <color indexed="17"/>
      <name val="돋움"/>
      <family val="3"/>
      <charset val="129"/>
    </font>
    <font>
      <i/>
      <sz val="14"/>
      <name val="Palatino"/>
      <family val="1"/>
    </font>
    <font>
      <b/>
      <sz val="11"/>
      <color indexed="62"/>
      <name val="돋움"/>
      <family val="3"/>
      <charset val="129"/>
    </font>
    <font>
      <sz val="11"/>
      <color indexed="53"/>
      <name val="돋움"/>
      <family val="3"/>
      <charset val="129"/>
    </font>
    <font>
      <sz val="11"/>
      <color indexed="60"/>
      <name val="돋움"/>
      <family val="3"/>
      <charset val="129"/>
    </font>
    <font>
      <u/>
      <sz val="18"/>
      <name val="Times New Roman"/>
      <family val="1"/>
    </font>
    <font>
      <b/>
      <sz val="11"/>
      <color indexed="63"/>
      <name val="돋움"/>
      <family val="3"/>
      <charset val="129"/>
    </font>
    <font>
      <sz val="10"/>
      <color indexed="16"/>
      <name val="Helvetica-Black"/>
      <family val="2"/>
    </font>
    <font>
      <b/>
      <u/>
      <sz val="10"/>
      <name val="Arial"/>
      <family val="2"/>
    </font>
    <font>
      <sz val="10"/>
      <name val="Tms Rmn"/>
      <family val="1"/>
    </font>
    <font>
      <b/>
      <sz val="18"/>
      <color indexed="62"/>
      <name val="맑은 고딕"/>
      <family val="3"/>
      <charset val="129"/>
    </font>
    <font>
      <b/>
      <sz val="9"/>
      <name val="Palatino"/>
      <family val="1"/>
    </font>
    <font>
      <sz val="9"/>
      <color indexed="21"/>
      <name val="Helvetica-Black"/>
      <family val="2"/>
    </font>
    <font>
      <sz val="9"/>
      <name val="Helvetica-Black"/>
      <family val="2"/>
    </font>
    <font>
      <sz val="11"/>
      <color indexed="10"/>
      <name val="돋움"/>
      <family val="3"/>
      <charset val="129"/>
    </font>
    <font>
      <sz val="12"/>
      <color indexed="24"/>
      <name val="바탕체"/>
      <family val="1"/>
      <charset val="129"/>
    </font>
    <font>
      <b/>
      <sz val="18"/>
      <color indexed="24"/>
      <name val="바탕체"/>
      <family val="1"/>
      <charset val="129"/>
    </font>
    <font>
      <b/>
      <sz val="15"/>
      <color indexed="24"/>
      <name val="바탕체"/>
      <family val="1"/>
      <charset val="129"/>
    </font>
    <font>
      <u/>
      <sz val="11"/>
      <color indexed="36"/>
      <name val="돋움"/>
      <family val="3"/>
      <charset val="129"/>
    </font>
    <font>
      <b/>
      <u/>
      <sz val="10"/>
      <name val="돋움"/>
      <family val="3"/>
      <charset val="129"/>
    </font>
    <font>
      <u/>
      <sz val="9"/>
      <color indexed="36"/>
      <name val="바탕체"/>
      <family val="1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1"/>
      <color theme="1"/>
      <name val="돋움"/>
      <family val="2"/>
      <charset val="129"/>
    </font>
    <font>
      <b/>
      <sz val="18"/>
      <color theme="3"/>
      <name val="맑은 고딕"/>
      <family val="2"/>
      <charset val="129"/>
      <scheme val="major"/>
    </font>
    <font>
      <sz val="12"/>
      <name val="¹UAAA¼"/>
      <family val="3"/>
      <charset val="129"/>
    </font>
    <font>
      <sz val="12"/>
      <name val="¹ÙÅÁÃ¼"/>
      <family val="3"/>
      <charset val="129"/>
    </font>
    <font>
      <b/>
      <sz val="11"/>
      <color indexed="10"/>
      <name val="맑은 고딕"/>
      <family val="3"/>
      <charset val="129"/>
    </font>
    <font>
      <b/>
      <sz val="11"/>
      <color indexed="62"/>
      <name val="맑은 고딕"/>
      <family val="3"/>
      <charset val="129"/>
    </font>
    <font>
      <sz val="11"/>
      <color indexed="19"/>
      <name val="맑은 고딕"/>
      <family val="3"/>
      <charset val="129"/>
    </font>
    <font>
      <sz val="11"/>
      <color indexed="8"/>
      <name val="ＭＳ Ｐゴシック"/>
      <family val="2"/>
      <charset val="129"/>
    </font>
    <font>
      <sz val="11"/>
      <color indexed="9"/>
      <name val="ＭＳ Ｐゴシック"/>
      <family val="2"/>
      <charset val="129"/>
    </font>
    <font>
      <sz val="11"/>
      <color indexed="10"/>
      <name val="ＭＳ Ｐゴシック"/>
      <family val="2"/>
      <charset val="129"/>
    </font>
    <font>
      <b/>
      <sz val="11"/>
      <color indexed="52"/>
      <name val="ＭＳ Ｐゴシック"/>
      <family val="2"/>
      <charset val="129"/>
    </font>
    <font>
      <sz val="11"/>
      <color indexed="20"/>
      <name val="ＭＳ Ｐゴシック"/>
      <family val="2"/>
      <charset val="129"/>
    </font>
    <font>
      <sz val="11"/>
      <color indexed="60"/>
      <name val="ＭＳ Ｐゴシック"/>
      <family val="2"/>
      <charset val="129"/>
    </font>
    <font>
      <i/>
      <sz val="11"/>
      <color indexed="23"/>
      <name val="ＭＳ Ｐゴシック"/>
      <family val="2"/>
      <charset val="129"/>
    </font>
    <font>
      <b/>
      <sz val="11"/>
      <color indexed="9"/>
      <name val="ＭＳ Ｐゴシック"/>
      <family val="2"/>
      <charset val="129"/>
    </font>
    <font>
      <sz val="11"/>
      <color indexed="52"/>
      <name val="ＭＳ Ｐゴシック"/>
      <family val="2"/>
      <charset val="129"/>
    </font>
    <font>
      <b/>
      <sz val="11"/>
      <color indexed="8"/>
      <name val="ＭＳ Ｐゴシック"/>
      <family val="2"/>
      <charset val="129"/>
    </font>
    <font>
      <sz val="11"/>
      <color indexed="62"/>
      <name val="ＭＳ Ｐゴシック"/>
      <family val="2"/>
      <charset val="129"/>
    </font>
    <font>
      <b/>
      <sz val="18"/>
      <color indexed="56"/>
      <name val="ＭＳ Ｐゴシック"/>
      <family val="2"/>
      <charset val="129"/>
    </font>
    <font>
      <b/>
      <sz val="15"/>
      <color indexed="56"/>
      <name val="ＭＳ Ｐゴシック"/>
      <family val="2"/>
      <charset val="129"/>
    </font>
    <font>
      <b/>
      <sz val="13"/>
      <color indexed="56"/>
      <name val="ＭＳ Ｐゴシック"/>
      <family val="2"/>
      <charset val="129"/>
    </font>
    <font>
      <b/>
      <sz val="11"/>
      <color indexed="56"/>
      <name val="ＭＳ Ｐゴシック"/>
      <family val="2"/>
      <charset val="129"/>
    </font>
    <font>
      <sz val="11"/>
      <color indexed="17"/>
      <name val="ＭＳ Ｐゴシック"/>
      <family val="2"/>
      <charset val="129"/>
    </font>
    <font>
      <b/>
      <sz val="11"/>
      <color indexed="63"/>
      <name val="ＭＳ Ｐゴシック"/>
      <family val="2"/>
      <charset val="129"/>
    </font>
    <font>
      <sz val="7"/>
      <color rgb="FFFFC000"/>
      <name val="Arial"/>
      <family val="2"/>
    </font>
    <font>
      <b/>
      <sz val="12"/>
      <color rgb="FFFF6600"/>
      <name val="Arial"/>
      <family val="2"/>
    </font>
    <font>
      <b/>
      <sz val="9"/>
      <color rgb="FFFF6600"/>
      <name val="Arial"/>
      <family val="2"/>
    </font>
    <font>
      <b/>
      <sz val="11"/>
      <color rgb="FFFF6600"/>
      <name val="Arial"/>
      <family val="2"/>
    </font>
    <font>
      <sz val="9"/>
      <color theme="0" tint="-0.249977111117893"/>
      <name val="Arial"/>
      <family val="2"/>
    </font>
    <font>
      <b/>
      <sz val="9"/>
      <color theme="0" tint="-0.249977111117893"/>
      <name val="Arial"/>
      <family val="2"/>
    </font>
    <font>
      <sz val="8"/>
      <color theme="0" tint="-0.249977111117893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i/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sz val="9"/>
      <color rgb="FFFFC000"/>
      <name val="굴림"/>
      <family val="3"/>
      <charset val="129"/>
    </font>
    <font>
      <b/>
      <sz val="9"/>
      <color theme="0" tint="-0.249977111117893"/>
      <name val="굴림"/>
      <family val="3"/>
      <charset val="129"/>
    </font>
    <font>
      <b/>
      <sz val="9"/>
      <color rgb="FFFFC000"/>
      <name val="굴림"/>
      <family val="3"/>
      <charset val="129"/>
    </font>
    <font>
      <b/>
      <sz val="15"/>
      <color theme="1" tint="0.34998626667073579"/>
      <name val="Arial"/>
      <family val="2"/>
    </font>
    <font>
      <sz val="12"/>
      <color theme="1" tint="0.34998626667073579"/>
      <name val="Arial"/>
      <family val="2"/>
    </font>
    <font>
      <sz val="8"/>
      <color theme="1" tint="0.34998626667073579"/>
      <name val="Arial"/>
      <family val="2"/>
    </font>
    <font>
      <b/>
      <sz val="8"/>
      <color theme="1" tint="0.34998626667073579"/>
      <name val="Arial"/>
      <family val="2"/>
    </font>
    <font>
      <sz val="9"/>
      <color theme="1" tint="0.34998626667073579"/>
      <name val="Arial"/>
      <family val="2"/>
    </font>
    <font>
      <b/>
      <sz val="8"/>
      <color rgb="FFFF0000"/>
      <name val="Arial"/>
      <family val="2"/>
    </font>
  </fonts>
  <fills count="9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lightGray">
        <fgColor indexed="15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9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3"/>
        <bgColor indexed="43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8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18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ashed">
        <color indexed="48"/>
      </right>
      <top style="medium">
        <color indexed="48"/>
      </top>
      <bottom style="dashed">
        <color indexed="48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23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48"/>
      </top>
      <bottom style="dotted">
        <color indexed="48"/>
      </bottom>
      <diagonal/>
    </border>
    <border>
      <left/>
      <right style="dashed">
        <color indexed="48"/>
      </right>
      <top/>
      <bottom/>
      <diagonal/>
    </border>
    <border>
      <left/>
      <right/>
      <top/>
      <bottom style="thin">
        <color indexed="23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medium">
        <color indexed="48"/>
      </top>
      <bottom style="dashed">
        <color indexed="48"/>
      </bottom>
      <diagonal/>
    </border>
    <border>
      <left/>
      <right/>
      <top style="thin">
        <color indexed="23"/>
      </top>
      <bottom style="medium">
        <color indexed="56"/>
      </bottom>
      <diagonal/>
    </border>
    <border>
      <left/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/>
      <top/>
      <bottom style="thin">
        <color indexed="23"/>
      </bottom>
      <diagonal/>
    </border>
    <border>
      <left style="dashed">
        <color indexed="23"/>
      </left>
      <right/>
      <top style="thin">
        <color indexed="23"/>
      </top>
      <bottom style="thin">
        <color indexed="23"/>
      </bottom>
      <diagonal/>
    </border>
    <border>
      <left style="dashed">
        <color indexed="23"/>
      </left>
      <right/>
      <top style="thin">
        <color indexed="23"/>
      </top>
      <bottom style="medium">
        <color indexed="56"/>
      </bottom>
      <diagonal/>
    </border>
    <border>
      <left/>
      <right style="dashed">
        <color indexed="23"/>
      </right>
      <top style="medium">
        <color indexed="56"/>
      </top>
      <bottom style="thin">
        <color indexed="23"/>
      </bottom>
      <diagonal/>
    </border>
    <border>
      <left/>
      <right style="dashed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medium">
        <color indexed="18"/>
      </bottom>
      <diagonal/>
    </border>
    <border>
      <left style="dashed">
        <color indexed="23"/>
      </left>
      <right/>
      <top style="thin">
        <color indexed="23"/>
      </top>
      <bottom style="medium">
        <color indexed="18"/>
      </bottom>
      <diagonal/>
    </border>
    <border>
      <left/>
      <right/>
      <top style="dashed">
        <color indexed="30"/>
      </top>
      <bottom/>
      <diagonal/>
    </border>
    <border>
      <left/>
      <right style="hair">
        <color indexed="64"/>
      </right>
      <top style="medium">
        <color indexed="56"/>
      </top>
      <bottom style="thin">
        <color indexed="23"/>
      </bottom>
      <diagonal/>
    </border>
    <border>
      <left/>
      <right style="hair">
        <color indexed="64"/>
      </right>
      <top/>
      <bottom style="thin">
        <color indexed="23"/>
      </bottom>
      <diagonal/>
    </border>
    <border>
      <left/>
      <right style="hair">
        <color indexed="64"/>
      </right>
      <top style="thin">
        <color indexed="23"/>
      </top>
      <bottom style="medium">
        <color indexed="56"/>
      </bottom>
      <diagonal/>
    </border>
    <border>
      <left/>
      <right/>
      <top style="medium">
        <color indexed="56"/>
      </top>
      <bottom style="thin">
        <color indexed="23"/>
      </bottom>
      <diagonal/>
    </border>
    <border>
      <left style="dashed">
        <color indexed="48"/>
      </left>
      <right/>
      <top style="medium">
        <color indexed="48"/>
      </top>
      <bottom style="dashed">
        <color indexed="48"/>
      </bottom>
      <diagonal/>
    </border>
    <border>
      <left/>
      <right/>
      <top style="medium">
        <color indexed="12"/>
      </top>
      <bottom style="dashed">
        <color indexed="12"/>
      </bottom>
      <diagonal/>
    </border>
    <border>
      <left/>
      <right/>
      <top style="thin">
        <color indexed="9"/>
      </top>
      <bottom/>
      <diagonal/>
    </border>
    <border>
      <left style="hair">
        <color indexed="23"/>
      </left>
      <right/>
      <top style="thin">
        <color indexed="23"/>
      </top>
      <bottom style="thin">
        <color indexed="23"/>
      </bottom>
      <diagonal/>
    </border>
    <border>
      <left style="hair">
        <color indexed="23"/>
      </left>
      <right/>
      <top style="thin">
        <color indexed="23"/>
      </top>
      <bottom style="medium">
        <color indexed="56"/>
      </bottom>
      <diagonal/>
    </border>
    <border>
      <left/>
      <right style="dashed">
        <color indexed="9"/>
      </right>
      <top style="thin">
        <color indexed="23"/>
      </top>
      <bottom style="thin">
        <color indexed="23"/>
      </bottom>
      <diagonal/>
    </border>
    <border>
      <left/>
      <right style="hair">
        <color indexed="23"/>
      </right>
      <top style="thin">
        <color indexed="23"/>
      </top>
      <bottom style="thin">
        <color indexed="23"/>
      </bottom>
      <diagonal/>
    </border>
    <border>
      <left style="hair">
        <color indexed="55"/>
      </left>
      <right/>
      <top style="thin">
        <color indexed="23"/>
      </top>
      <bottom style="thin">
        <color indexed="23"/>
      </bottom>
      <diagonal/>
    </border>
    <border>
      <left style="dashed">
        <color indexed="9"/>
      </left>
      <right/>
      <top style="thin">
        <color indexed="23"/>
      </top>
      <bottom style="medium">
        <color indexed="56"/>
      </bottom>
      <diagonal/>
    </border>
    <border>
      <left style="dashed">
        <color indexed="9"/>
      </left>
      <right style="hair">
        <color indexed="23"/>
      </right>
      <top style="thin">
        <color indexed="23"/>
      </top>
      <bottom style="medium">
        <color indexed="56"/>
      </bottom>
      <diagonal/>
    </border>
    <border>
      <left/>
      <right style="hair">
        <color indexed="23"/>
      </right>
      <top style="thin">
        <color indexed="23"/>
      </top>
      <bottom style="medium">
        <color indexed="56"/>
      </bottom>
      <diagonal/>
    </border>
    <border>
      <left/>
      <right/>
      <top style="thin">
        <color indexed="23"/>
      </top>
      <bottom style="medium">
        <color indexed="6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/>
      <top/>
      <bottom style="medium">
        <color indexed="18"/>
      </bottom>
      <diagonal/>
    </border>
    <border>
      <left style="hair">
        <color indexed="23"/>
      </left>
      <right/>
      <top/>
      <bottom style="thin">
        <color indexed="23"/>
      </bottom>
      <diagonal/>
    </border>
    <border>
      <left/>
      <right style="hair">
        <color indexed="23"/>
      </right>
      <top/>
      <bottom style="thin">
        <color indexed="23"/>
      </bottom>
      <diagonal/>
    </border>
    <border>
      <left style="hair">
        <color indexed="55"/>
      </left>
      <right/>
      <top/>
      <bottom style="thin">
        <color indexed="23"/>
      </bottom>
      <diagonal/>
    </border>
    <border>
      <left/>
      <right/>
      <top style="medium">
        <color indexed="56"/>
      </top>
      <bottom/>
      <diagonal/>
    </border>
    <border>
      <left/>
      <right/>
      <top style="thin">
        <color indexed="23"/>
      </top>
      <bottom style="medium">
        <color indexed="12"/>
      </bottom>
      <diagonal/>
    </border>
    <border>
      <left/>
      <right/>
      <top style="medium">
        <color indexed="30"/>
      </top>
      <bottom/>
      <diagonal/>
    </border>
    <border>
      <left style="hair">
        <color indexed="56"/>
      </left>
      <right/>
      <top style="thin">
        <color indexed="23"/>
      </top>
      <bottom style="thin">
        <color indexed="23"/>
      </bottom>
      <diagonal/>
    </border>
    <border>
      <left style="hair">
        <color indexed="56"/>
      </left>
      <right/>
      <top style="thin">
        <color indexed="23"/>
      </top>
      <bottom/>
      <diagonal/>
    </border>
    <border>
      <left style="hair">
        <color indexed="56"/>
      </left>
      <right/>
      <top style="thin">
        <color indexed="23"/>
      </top>
      <bottom style="medium">
        <color indexed="56"/>
      </bottom>
      <diagonal/>
    </border>
    <border>
      <left style="hair">
        <color indexed="56"/>
      </left>
      <right/>
      <top/>
      <bottom style="thin">
        <color indexed="9"/>
      </bottom>
      <diagonal/>
    </border>
    <border>
      <left/>
      <right style="hair">
        <color indexed="56"/>
      </right>
      <top/>
      <bottom style="thin">
        <color indexed="23"/>
      </bottom>
      <diagonal/>
    </border>
    <border>
      <left style="hair">
        <color indexed="56"/>
      </left>
      <right/>
      <top/>
      <bottom/>
      <diagonal/>
    </border>
    <border>
      <left style="hair">
        <color indexed="8"/>
      </left>
      <right/>
      <top style="thin">
        <color indexed="23"/>
      </top>
      <bottom style="thin">
        <color indexed="23"/>
      </bottom>
      <diagonal/>
    </border>
    <border>
      <left/>
      <right style="hair">
        <color indexed="8"/>
      </right>
      <top style="thin">
        <color indexed="23"/>
      </top>
      <bottom style="thin">
        <color indexed="23"/>
      </bottom>
      <diagonal/>
    </border>
    <border>
      <left style="hair">
        <color indexed="8"/>
      </left>
      <right/>
      <top style="thin">
        <color indexed="23"/>
      </top>
      <bottom style="medium">
        <color indexed="56"/>
      </bottom>
      <diagonal/>
    </border>
    <border>
      <left/>
      <right style="hair">
        <color indexed="8"/>
      </right>
      <top style="thin">
        <color indexed="23"/>
      </top>
      <bottom style="medium">
        <color indexed="56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hair">
        <color indexed="56"/>
      </right>
      <top style="thin">
        <color indexed="23"/>
      </top>
      <bottom style="thin">
        <color indexed="23"/>
      </bottom>
      <diagonal/>
    </border>
    <border>
      <left/>
      <right style="hair">
        <color indexed="56"/>
      </right>
      <top style="thin">
        <color indexed="23"/>
      </top>
      <bottom style="medium">
        <color indexed="56"/>
      </bottom>
      <diagonal/>
    </border>
    <border>
      <left style="dashed">
        <color indexed="23"/>
      </left>
      <right/>
      <top/>
      <bottom style="medium">
        <color indexed="18"/>
      </bottom>
      <diagonal/>
    </border>
    <border>
      <left/>
      <right style="dashed">
        <color indexed="23"/>
      </right>
      <top/>
      <bottom style="medium">
        <color indexed="18"/>
      </bottom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/>
      <right/>
      <top/>
      <bottom style="medium">
        <color indexed="56"/>
      </bottom>
      <diagonal/>
    </border>
    <border>
      <left style="dashed">
        <color indexed="23"/>
      </left>
      <right/>
      <top/>
      <bottom style="medium">
        <color indexed="56"/>
      </bottom>
      <diagonal/>
    </border>
    <border>
      <left style="dashed">
        <color indexed="56"/>
      </left>
      <right/>
      <top/>
      <bottom style="medium">
        <color indexed="56"/>
      </bottom>
      <diagonal/>
    </border>
    <border>
      <left style="thin">
        <color indexed="64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23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3"/>
      </bottom>
      <diagonal/>
    </border>
    <border>
      <left style="thin">
        <color indexed="64"/>
      </left>
      <right/>
      <top style="thin">
        <color indexed="23"/>
      </top>
      <bottom style="medium">
        <color indexed="18"/>
      </bottom>
      <diagonal/>
    </border>
    <border>
      <left/>
      <right/>
      <top style="thin">
        <color indexed="55"/>
      </top>
      <bottom style="hair">
        <color indexed="56"/>
      </bottom>
      <diagonal/>
    </border>
    <border>
      <left/>
      <right/>
      <top style="hair">
        <color indexed="56"/>
      </top>
      <bottom style="hair">
        <color indexed="56"/>
      </bottom>
      <diagonal/>
    </border>
    <border>
      <left/>
      <right/>
      <top style="hair">
        <color indexed="56"/>
      </top>
      <bottom style="thick">
        <color indexed="56"/>
      </bottom>
      <diagonal/>
    </border>
    <border>
      <left/>
      <right/>
      <top style="thin">
        <color indexed="64"/>
      </top>
      <bottom style="thin">
        <color indexed="23"/>
      </bottom>
      <diagonal/>
    </border>
    <border>
      <left/>
      <right style="dashed">
        <color indexed="23"/>
      </right>
      <top style="thin">
        <color indexed="23"/>
      </top>
      <bottom style="medium">
        <color indexed="56"/>
      </bottom>
      <diagonal/>
    </border>
    <border>
      <left style="dashed">
        <color indexed="23"/>
      </left>
      <right/>
      <top style="medium">
        <color indexed="56"/>
      </top>
      <bottom style="thin">
        <color indexed="23"/>
      </bottom>
      <diagonal/>
    </border>
    <border>
      <left style="dashed">
        <color indexed="23"/>
      </left>
      <right/>
      <top style="thin">
        <color indexed="23"/>
      </top>
      <bottom style="thin">
        <color indexed="64"/>
      </bottom>
      <diagonal/>
    </border>
    <border>
      <left/>
      <right/>
      <top style="thin">
        <color indexed="23"/>
      </top>
      <bottom style="thin">
        <color indexed="64"/>
      </bottom>
      <diagonal/>
    </border>
    <border>
      <left style="dashed">
        <color indexed="23"/>
      </left>
      <right/>
      <top style="thin">
        <color indexed="64"/>
      </top>
      <bottom style="thin">
        <color indexed="23"/>
      </bottom>
      <diagonal/>
    </border>
    <border>
      <left/>
      <right style="dashed">
        <color indexed="48"/>
      </right>
      <top style="medium">
        <color indexed="48"/>
      </top>
      <bottom style="dotted">
        <color indexed="48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medium">
        <color indexed="36"/>
      </bottom>
      <diagonal/>
    </border>
    <border>
      <left/>
      <right/>
      <top/>
      <bottom style="thin">
        <color indexed="9"/>
      </bottom>
      <diagonal/>
    </border>
    <border>
      <left/>
      <right style="dashed">
        <color indexed="64"/>
      </right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23"/>
      </bottom>
      <diagonal/>
    </border>
    <border>
      <left/>
      <right style="hair">
        <color indexed="56"/>
      </right>
      <top/>
      <bottom style="thin">
        <color indexed="9"/>
      </bottom>
      <diagonal/>
    </border>
    <border>
      <left/>
      <right style="medium">
        <color indexed="23"/>
      </right>
      <top style="thin">
        <color indexed="23"/>
      </top>
      <bottom/>
      <diagonal/>
    </border>
    <border>
      <left/>
      <right style="medium">
        <color indexed="23"/>
      </right>
      <top/>
      <bottom/>
      <diagonal/>
    </border>
    <border>
      <left style="dashed">
        <color indexed="23"/>
      </left>
      <right/>
      <top/>
      <bottom/>
      <diagonal/>
    </border>
    <border>
      <left/>
      <right style="dashed">
        <color indexed="23"/>
      </right>
      <top/>
      <bottom/>
      <diagonal/>
    </border>
    <border>
      <left/>
      <right/>
      <top style="medium">
        <color indexed="4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2"/>
      </bottom>
      <diagonal/>
    </border>
    <border>
      <left style="thin">
        <color indexed="64"/>
      </left>
      <right/>
      <top/>
      <bottom/>
      <diagonal/>
    </border>
    <border>
      <left style="hair">
        <color indexed="23"/>
      </left>
      <right/>
      <top/>
      <bottom style="thin">
        <color indexed="9"/>
      </bottom>
      <diagonal/>
    </border>
    <border>
      <left/>
      <right style="hair">
        <color indexed="23"/>
      </right>
      <top/>
      <bottom style="thin">
        <color indexed="9"/>
      </bottom>
      <diagonal/>
    </border>
    <border>
      <left style="hair">
        <color indexed="23"/>
      </left>
      <right/>
      <top/>
      <bottom/>
      <diagonal/>
    </border>
    <border>
      <left/>
      <right style="hair">
        <color indexed="23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23"/>
      </top>
      <bottom style="medium">
        <color rgb="FF002060"/>
      </bottom>
      <diagonal/>
    </border>
    <border>
      <left style="hair">
        <color theme="1"/>
      </left>
      <right/>
      <top/>
      <bottom style="thin">
        <color indexed="23"/>
      </bottom>
      <diagonal/>
    </border>
    <border>
      <left/>
      <right style="hair">
        <color theme="1"/>
      </right>
      <top/>
      <bottom style="thin">
        <color indexed="23"/>
      </bottom>
      <diagonal/>
    </border>
    <border>
      <left style="hair">
        <color theme="1"/>
      </left>
      <right/>
      <top style="thin">
        <color indexed="23"/>
      </top>
      <bottom style="thin">
        <color indexed="23"/>
      </bottom>
      <diagonal/>
    </border>
    <border>
      <left/>
      <right style="hair">
        <color theme="1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dashed">
        <color theme="0"/>
      </bottom>
      <diagonal/>
    </border>
    <border>
      <left/>
      <right style="medium">
        <color indexed="23"/>
      </right>
      <top/>
      <bottom style="medium">
        <color rgb="FF002060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 style="thin">
        <color indexed="64"/>
      </right>
      <top style="thin">
        <color indexed="23"/>
      </top>
      <bottom/>
      <diagonal/>
    </border>
    <border>
      <left/>
      <right style="thin">
        <color indexed="64"/>
      </right>
      <top/>
      <bottom style="medium">
        <color indexed="18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5"/>
      </top>
      <bottom style="hair">
        <color indexed="23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/>
      <top style="hair">
        <color indexed="23"/>
      </top>
      <bottom style="thick">
        <color indexed="56"/>
      </bottom>
      <diagonal/>
    </border>
    <border>
      <left style="hair">
        <color indexed="55"/>
      </left>
      <right/>
      <top style="thin">
        <color indexed="55"/>
      </top>
      <bottom/>
      <diagonal/>
    </border>
    <border>
      <left style="hair">
        <color indexed="55"/>
      </left>
      <right/>
      <top/>
      <bottom/>
      <diagonal/>
    </border>
    <border>
      <left style="hair">
        <color indexed="55"/>
      </left>
      <right/>
      <top/>
      <bottom style="thick">
        <color indexed="56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56"/>
      </right>
      <top style="thin">
        <color indexed="23"/>
      </top>
      <bottom style="medium">
        <color theme="3" tint="-0.24994659260841701"/>
      </bottom>
      <diagonal/>
    </border>
    <border>
      <left style="hair">
        <color indexed="56"/>
      </left>
      <right/>
      <top style="thin">
        <color indexed="23"/>
      </top>
      <bottom style="medium">
        <color theme="3" tint="-0.24994659260841701"/>
      </bottom>
      <diagonal/>
    </border>
    <border>
      <left/>
      <right/>
      <top style="thin">
        <color indexed="23"/>
      </top>
      <bottom style="medium">
        <color theme="3" tint="-0.24994659260841701"/>
      </bottom>
      <diagonal/>
    </border>
    <border>
      <left/>
      <right/>
      <top style="thin">
        <color indexed="23"/>
      </top>
      <bottom style="medium">
        <color theme="3"/>
      </bottom>
      <diagonal/>
    </border>
    <border>
      <left/>
      <right style="hair">
        <color indexed="56"/>
      </right>
      <top style="thin">
        <color indexed="23"/>
      </top>
      <bottom style="medium">
        <color theme="3"/>
      </bottom>
      <diagonal/>
    </border>
    <border>
      <left style="hair">
        <color indexed="56"/>
      </left>
      <right/>
      <top style="thin">
        <color indexed="23"/>
      </top>
      <bottom style="medium">
        <color theme="3"/>
      </bottom>
      <diagonal/>
    </border>
    <border>
      <left style="dotted">
        <color indexed="23"/>
      </left>
      <right style="dotted">
        <color indexed="23"/>
      </right>
      <top style="thin">
        <color indexed="23"/>
      </top>
      <bottom style="thin">
        <color indexed="23"/>
      </bottom>
      <diagonal/>
    </border>
    <border>
      <left style="dotted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dotted">
        <color indexed="23"/>
      </right>
      <top style="thin">
        <color indexed="23"/>
      </top>
      <bottom style="thin">
        <color indexed="23"/>
      </bottom>
      <diagonal/>
    </border>
    <border>
      <left/>
      <right style="dotted">
        <color indexed="23"/>
      </right>
      <top style="thin">
        <color indexed="23"/>
      </top>
      <bottom style="medium">
        <color indexed="62"/>
      </bottom>
      <diagonal/>
    </border>
    <border>
      <left style="dotted">
        <color indexed="23"/>
      </left>
      <right style="dotted">
        <color indexed="23"/>
      </right>
      <top style="thin">
        <color indexed="23"/>
      </top>
      <bottom style="medium">
        <color indexed="62"/>
      </bottom>
      <diagonal/>
    </border>
    <border>
      <left style="dotted">
        <color indexed="23"/>
      </left>
      <right/>
      <top style="thin">
        <color indexed="23"/>
      </top>
      <bottom style="medium">
        <color indexed="62"/>
      </bottom>
      <diagonal/>
    </border>
    <border>
      <left style="dashed">
        <color indexed="23"/>
      </left>
      <right/>
      <top style="medium">
        <color indexed="18"/>
      </top>
      <bottom style="thin">
        <color indexed="23"/>
      </bottom>
      <diagonal/>
    </border>
    <border>
      <left/>
      <right/>
      <top style="medium">
        <color indexed="18"/>
      </top>
      <bottom style="thin">
        <color indexed="23"/>
      </bottom>
      <diagonal/>
    </border>
    <border>
      <left style="dashed">
        <color indexed="23"/>
      </left>
      <right/>
      <top style="thin">
        <color indexed="23"/>
      </top>
      <bottom style="medium">
        <color theme="3" tint="-0.24994659260841701"/>
      </bottom>
      <diagonal/>
    </border>
    <border>
      <left style="dashed">
        <color indexed="23"/>
      </left>
      <right/>
      <top style="thin">
        <color indexed="23"/>
      </top>
      <bottom style="medium">
        <color rgb="FF002060"/>
      </bottom>
      <diagonal/>
    </border>
    <border>
      <left/>
      <right style="dashed">
        <color indexed="23"/>
      </right>
      <top/>
      <bottom style="medium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 style="dashed">
        <color indexed="23"/>
      </right>
      <top style="thin">
        <color indexed="23"/>
      </top>
      <bottom style="medium">
        <color auto="1"/>
      </bottom>
      <diagonal/>
    </border>
    <border>
      <left/>
      <right style="hair">
        <color indexed="64"/>
      </right>
      <top style="thin">
        <color indexed="23"/>
      </top>
      <bottom style="thin">
        <color indexed="23"/>
      </bottom>
      <diagonal/>
    </border>
    <border>
      <left style="hair">
        <color indexed="23"/>
      </left>
      <right/>
      <top style="thin">
        <color indexed="64"/>
      </top>
      <bottom/>
      <diagonal/>
    </border>
    <border>
      <left/>
      <right style="hair">
        <color indexed="23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23"/>
      </left>
      <right/>
      <top/>
      <bottom style="thin">
        <color indexed="64"/>
      </bottom>
      <diagonal/>
    </border>
    <border>
      <left/>
      <right style="hair">
        <color indexed="23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23"/>
      </left>
      <right/>
      <top/>
      <bottom style="medium">
        <color indexed="56"/>
      </bottom>
      <diagonal/>
    </border>
    <border>
      <left/>
      <right style="hair">
        <color indexed="23"/>
      </right>
      <top/>
      <bottom style="medium">
        <color indexed="56"/>
      </bottom>
      <diagonal/>
    </border>
    <border>
      <left/>
      <right style="hair">
        <color indexed="64"/>
      </right>
      <top/>
      <bottom style="medium">
        <color indexed="56"/>
      </bottom>
      <diagonal/>
    </border>
    <border>
      <left style="hair">
        <color indexed="8"/>
      </left>
      <right/>
      <top style="thin">
        <color indexed="23"/>
      </top>
      <bottom/>
      <diagonal/>
    </border>
    <border>
      <left/>
      <right style="hair">
        <color indexed="8"/>
      </right>
      <top style="thin">
        <color indexed="23"/>
      </top>
      <bottom/>
      <diagonal/>
    </border>
    <border>
      <left/>
      <right/>
      <top style="medium">
        <color indexed="30"/>
      </top>
      <bottom style="dotted">
        <color indexed="30"/>
      </bottom>
      <diagonal/>
    </border>
    <border>
      <left/>
      <right style="dotted">
        <color indexed="23"/>
      </right>
      <top style="thin">
        <color indexed="23"/>
      </top>
      <bottom/>
      <diagonal/>
    </border>
    <border>
      <left/>
      <right style="dotted">
        <color indexed="23"/>
      </right>
      <top style="thin">
        <color indexed="23"/>
      </top>
      <bottom style="medium">
        <color indexed="36"/>
      </bottom>
      <diagonal/>
    </border>
  </borders>
  <cellStyleXfs count="11445">
    <xf numFmtId="0" fontId="0" fillId="0" borderId="0">
      <alignment vertical="center"/>
    </xf>
    <xf numFmtId="0" fontId="80" fillId="0" borderId="0" applyNumberFormat="0" applyFill="0" applyBorder="0" applyAlignment="0" applyProtection="0"/>
    <xf numFmtId="24" fontId="81" fillId="0" borderId="0" applyFont="0" applyFill="0" applyBorder="0" applyAlignment="0" applyProtection="0"/>
    <xf numFmtId="209" fontId="4" fillId="0" borderId="0" applyNumberFormat="0" applyFont="0" applyFill="0" applyBorder="0" applyAlignment="0" applyProtection="0"/>
    <xf numFmtId="209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210" fontId="82" fillId="0" borderId="0">
      <protection locked="0"/>
    </xf>
    <xf numFmtId="0" fontId="38" fillId="0" borderId="0"/>
    <xf numFmtId="0" fontId="38" fillId="0" borderId="0"/>
    <xf numFmtId="210" fontId="82" fillId="0" borderId="0">
      <protection locked="0"/>
    </xf>
    <xf numFmtId="210" fontId="82" fillId="0" borderId="0">
      <protection locked="0"/>
    </xf>
    <xf numFmtId="0" fontId="83" fillId="0" borderId="0"/>
    <xf numFmtId="210" fontId="82" fillId="0" borderId="0">
      <protection locked="0"/>
    </xf>
    <xf numFmtId="210" fontId="82" fillId="0" borderId="0">
      <protection locked="0"/>
    </xf>
    <xf numFmtId="210" fontId="82" fillId="0" borderId="0">
      <protection locked="0"/>
    </xf>
    <xf numFmtId="0" fontId="84" fillId="0" borderId="0"/>
    <xf numFmtId="0" fontId="85" fillId="0" borderId="0"/>
    <xf numFmtId="0" fontId="5" fillId="0" borderId="0"/>
    <xf numFmtId="0" fontId="5" fillId="0" borderId="0"/>
    <xf numFmtId="0" fontId="86" fillId="0" borderId="0" applyFont="0" applyFill="0" applyBorder="0" applyAlignment="0" applyProtection="0"/>
    <xf numFmtId="0" fontId="87" fillId="0" borderId="0"/>
    <xf numFmtId="0" fontId="86" fillId="0" borderId="0"/>
    <xf numFmtId="43" fontId="86" fillId="0" borderId="0" applyFont="0" applyFill="0" applyBorder="0" applyAlignment="0" applyProtection="0"/>
    <xf numFmtId="9" fontId="8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211" fontId="3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0"/>
    <xf numFmtId="0" fontId="5" fillId="0" borderId="0"/>
    <xf numFmtId="0" fontId="5" fillId="0" borderId="0"/>
    <xf numFmtId="0" fontId="38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/>
    <xf numFmtId="0" fontId="89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9" fillId="0" borderId="0"/>
    <xf numFmtId="0" fontId="89" fillId="0" borderId="0"/>
    <xf numFmtId="210" fontId="82" fillId="0" borderId="0">
      <protection locked="0"/>
    </xf>
    <xf numFmtId="210" fontId="82" fillId="0" borderId="0">
      <protection locked="0"/>
    </xf>
    <xf numFmtId="210" fontId="82" fillId="0" borderId="0">
      <protection locked="0"/>
    </xf>
    <xf numFmtId="210" fontId="82" fillId="0" borderId="0">
      <protection locked="0"/>
    </xf>
    <xf numFmtId="210" fontId="82" fillId="0" borderId="0">
      <protection locked="0"/>
    </xf>
    <xf numFmtId="1" fontId="90" fillId="0" borderId="1">
      <alignment horizontal="center" vertical="center"/>
    </xf>
    <xf numFmtId="210" fontId="82" fillId="0" borderId="0">
      <protection locked="0"/>
    </xf>
    <xf numFmtId="210" fontId="82" fillId="0" borderId="0">
      <protection locked="0"/>
    </xf>
    <xf numFmtId="10" fontId="72" fillId="0" borderId="0" applyFont="0" applyFill="0" applyBorder="0" applyAlignment="0" applyProtection="0"/>
    <xf numFmtId="210" fontId="82" fillId="0" borderId="0">
      <protection locked="0"/>
    </xf>
    <xf numFmtId="0" fontId="158" fillId="13" borderId="0" applyNumberFormat="0" applyBorder="0" applyAlignment="0" applyProtection="0">
      <alignment vertical="center"/>
    </xf>
    <xf numFmtId="0" fontId="158" fillId="13" borderId="0" applyNumberFormat="0" applyBorder="0" applyAlignment="0" applyProtection="0">
      <alignment vertical="center"/>
    </xf>
    <xf numFmtId="0" fontId="158" fillId="13" borderId="0" applyNumberFormat="0" applyBorder="0" applyAlignment="0" applyProtection="0">
      <alignment vertical="center"/>
    </xf>
    <xf numFmtId="0" fontId="158" fillId="13" borderId="0" applyNumberFormat="0" applyBorder="0" applyAlignment="0" applyProtection="0">
      <alignment vertical="center"/>
    </xf>
    <xf numFmtId="0" fontId="158" fillId="13" borderId="0" applyNumberFormat="0" applyBorder="0" applyAlignment="0" applyProtection="0">
      <alignment vertical="center"/>
    </xf>
    <xf numFmtId="0" fontId="158" fillId="13" borderId="0" applyNumberFormat="0" applyBorder="0" applyAlignment="0" applyProtection="0">
      <alignment vertical="center"/>
    </xf>
    <xf numFmtId="0" fontId="158" fillId="13" borderId="0" applyNumberFormat="0" applyBorder="0" applyAlignment="0" applyProtection="0">
      <alignment vertical="center"/>
    </xf>
    <xf numFmtId="0" fontId="158" fillId="13" borderId="0" applyNumberFormat="0" applyBorder="0" applyAlignment="0" applyProtection="0">
      <alignment vertical="center"/>
    </xf>
    <xf numFmtId="0" fontId="158" fillId="13" borderId="0" applyNumberFormat="0" applyBorder="0" applyAlignment="0" applyProtection="0">
      <alignment vertical="center"/>
    </xf>
    <xf numFmtId="0" fontId="158" fillId="13" borderId="0" applyNumberFormat="0" applyBorder="0" applyAlignment="0" applyProtection="0">
      <alignment vertical="center"/>
    </xf>
    <xf numFmtId="0" fontId="158" fillId="13" borderId="0" applyNumberFormat="0" applyBorder="0" applyAlignment="0" applyProtection="0">
      <alignment vertical="center"/>
    </xf>
    <xf numFmtId="0" fontId="159" fillId="13" borderId="0" applyNumberFormat="0" applyBorder="0" applyAlignment="0" applyProtection="0">
      <alignment vertical="center"/>
    </xf>
    <xf numFmtId="0" fontId="159" fillId="13" borderId="0" applyNumberFormat="0" applyBorder="0" applyAlignment="0" applyProtection="0">
      <alignment vertical="center"/>
    </xf>
    <xf numFmtId="0" fontId="159" fillId="13" borderId="0" applyNumberFormat="0" applyBorder="0" applyAlignment="0" applyProtection="0">
      <alignment vertical="center"/>
    </xf>
    <xf numFmtId="0" fontId="159" fillId="13" borderId="0" applyNumberFormat="0" applyBorder="0" applyAlignment="0" applyProtection="0">
      <alignment vertical="center"/>
    </xf>
    <xf numFmtId="0" fontId="159" fillId="13" borderId="0" applyNumberFormat="0" applyBorder="0" applyAlignment="0" applyProtection="0">
      <alignment vertical="center"/>
    </xf>
    <xf numFmtId="0" fontId="159" fillId="13" borderId="0" applyNumberFormat="0" applyBorder="0" applyAlignment="0" applyProtection="0">
      <alignment vertical="center"/>
    </xf>
    <xf numFmtId="0" fontId="159" fillId="13" borderId="0" applyNumberFormat="0" applyBorder="0" applyAlignment="0" applyProtection="0">
      <alignment vertical="center"/>
    </xf>
    <xf numFmtId="0" fontId="159" fillId="13" borderId="0" applyNumberFormat="0" applyBorder="0" applyAlignment="0" applyProtection="0">
      <alignment vertical="center"/>
    </xf>
    <xf numFmtId="0" fontId="159" fillId="13" borderId="0" applyNumberFormat="0" applyBorder="0" applyAlignment="0" applyProtection="0">
      <alignment vertical="center"/>
    </xf>
    <xf numFmtId="0" fontId="159" fillId="13" borderId="0" applyNumberFormat="0" applyBorder="0" applyAlignment="0" applyProtection="0">
      <alignment vertical="center"/>
    </xf>
    <xf numFmtId="0" fontId="158" fillId="13" borderId="0" applyNumberFormat="0" applyBorder="0" applyAlignment="0" applyProtection="0">
      <alignment vertical="center"/>
    </xf>
    <xf numFmtId="0" fontId="159" fillId="13" borderId="0" applyNumberFormat="0" applyBorder="0" applyAlignment="0" applyProtection="0">
      <alignment vertical="center"/>
    </xf>
    <xf numFmtId="0" fontId="158" fillId="13" borderId="0" applyNumberFormat="0" applyBorder="0" applyAlignment="0" applyProtection="0">
      <alignment vertical="center"/>
    </xf>
    <xf numFmtId="0" fontId="158" fillId="13" borderId="0" applyNumberFormat="0" applyBorder="0" applyAlignment="0" applyProtection="0">
      <alignment vertical="center"/>
    </xf>
    <xf numFmtId="0" fontId="158" fillId="13" borderId="0" applyNumberFormat="0" applyBorder="0" applyAlignment="0" applyProtection="0">
      <alignment vertical="center"/>
    </xf>
    <xf numFmtId="0" fontId="158" fillId="13" borderId="0" applyNumberFormat="0" applyBorder="0" applyAlignment="0" applyProtection="0">
      <alignment vertical="center"/>
    </xf>
    <xf numFmtId="0" fontId="158" fillId="13" borderId="0" applyNumberFormat="0" applyBorder="0" applyAlignment="0" applyProtection="0">
      <alignment vertical="center"/>
    </xf>
    <xf numFmtId="0" fontId="158" fillId="13" borderId="0" applyNumberFormat="0" applyBorder="0" applyAlignment="0" applyProtection="0">
      <alignment vertical="center"/>
    </xf>
    <xf numFmtId="0" fontId="158" fillId="13" borderId="0" applyNumberFormat="0" applyBorder="0" applyAlignment="0" applyProtection="0">
      <alignment vertical="center"/>
    </xf>
    <xf numFmtId="0" fontId="158" fillId="14" borderId="0" applyNumberFormat="0" applyBorder="0" applyAlignment="0" applyProtection="0">
      <alignment vertical="center"/>
    </xf>
    <xf numFmtId="0" fontId="158" fillId="14" borderId="0" applyNumberFormat="0" applyBorder="0" applyAlignment="0" applyProtection="0">
      <alignment vertical="center"/>
    </xf>
    <xf numFmtId="0" fontId="158" fillId="14" borderId="0" applyNumberFormat="0" applyBorder="0" applyAlignment="0" applyProtection="0">
      <alignment vertical="center"/>
    </xf>
    <xf numFmtId="0" fontId="158" fillId="14" borderId="0" applyNumberFormat="0" applyBorder="0" applyAlignment="0" applyProtection="0">
      <alignment vertical="center"/>
    </xf>
    <xf numFmtId="0" fontId="158" fillId="14" borderId="0" applyNumberFormat="0" applyBorder="0" applyAlignment="0" applyProtection="0">
      <alignment vertical="center"/>
    </xf>
    <xf numFmtId="0" fontId="158" fillId="14" borderId="0" applyNumberFormat="0" applyBorder="0" applyAlignment="0" applyProtection="0">
      <alignment vertical="center"/>
    </xf>
    <xf numFmtId="0" fontId="158" fillId="14" borderId="0" applyNumberFormat="0" applyBorder="0" applyAlignment="0" applyProtection="0">
      <alignment vertical="center"/>
    </xf>
    <xf numFmtId="0" fontId="158" fillId="14" borderId="0" applyNumberFormat="0" applyBorder="0" applyAlignment="0" applyProtection="0">
      <alignment vertical="center"/>
    </xf>
    <xf numFmtId="0" fontId="158" fillId="14" borderId="0" applyNumberFormat="0" applyBorder="0" applyAlignment="0" applyProtection="0">
      <alignment vertical="center"/>
    </xf>
    <xf numFmtId="0" fontId="158" fillId="14" borderId="0" applyNumberFormat="0" applyBorder="0" applyAlignment="0" applyProtection="0">
      <alignment vertical="center"/>
    </xf>
    <xf numFmtId="0" fontId="158" fillId="14" borderId="0" applyNumberFormat="0" applyBorder="0" applyAlignment="0" applyProtection="0">
      <alignment vertical="center"/>
    </xf>
    <xf numFmtId="0" fontId="159" fillId="14" borderId="0" applyNumberFormat="0" applyBorder="0" applyAlignment="0" applyProtection="0">
      <alignment vertical="center"/>
    </xf>
    <xf numFmtId="0" fontId="159" fillId="14" borderId="0" applyNumberFormat="0" applyBorder="0" applyAlignment="0" applyProtection="0">
      <alignment vertical="center"/>
    </xf>
    <xf numFmtId="0" fontId="159" fillId="14" borderId="0" applyNumberFormat="0" applyBorder="0" applyAlignment="0" applyProtection="0">
      <alignment vertical="center"/>
    </xf>
    <xf numFmtId="0" fontId="159" fillId="14" borderId="0" applyNumberFormat="0" applyBorder="0" applyAlignment="0" applyProtection="0">
      <alignment vertical="center"/>
    </xf>
    <xf numFmtId="0" fontId="159" fillId="14" borderId="0" applyNumberFormat="0" applyBorder="0" applyAlignment="0" applyProtection="0">
      <alignment vertical="center"/>
    </xf>
    <xf numFmtId="0" fontId="159" fillId="14" borderId="0" applyNumberFormat="0" applyBorder="0" applyAlignment="0" applyProtection="0">
      <alignment vertical="center"/>
    </xf>
    <xf numFmtId="0" fontId="159" fillId="14" borderId="0" applyNumberFormat="0" applyBorder="0" applyAlignment="0" applyProtection="0">
      <alignment vertical="center"/>
    </xf>
    <xf numFmtId="0" fontId="159" fillId="14" borderId="0" applyNumberFormat="0" applyBorder="0" applyAlignment="0" applyProtection="0">
      <alignment vertical="center"/>
    </xf>
    <xf numFmtId="0" fontId="159" fillId="14" borderId="0" applyNumberFormat="0" applyBorder="0" applyAlignment="0" applyProtection="0">
      <alignment vertical="center"/>
    </xf>
    <xf numFmtId="0" fontId="159" fillId="14" borderId="0" applyNumberFormat="0" applyBorder="0" applyAlignment="0" applyProtection="0">
      <alignment vertical="center"/>
    </xf>
    <xf numFmtId="0" fontId="158" fillId="14" borderId="0" applyNumberFormat="0" applyBorder="0" applyAlignment="0" applyProtection="0">
      <alignment vertical="center"/>
    </xf>
    <xf numFmtId="0" fontId="159" fillId="14" borderId="0" applyNumberFormat="0" applyBorder="0" applyAlignment="0" applyProtection="0">
      <alignment vertical="center"/>
    </xf>
    <xf numFmtId="0" fontId="158" fillId="14" borderId="0" applyNumberFormat="0" applyBorder="0" applyAlignment="0" applyProtection="0">
      <alignment vertical="center"/>
    </xf>
    <xf numFmtId="0" fontId="158" fillId="14" borderId="0" applyNumberFormat="0" applyBorder="0" applyAlignment="0" applyProtection="0">
      <alignment vertical="center"/>
    </xf>
    <xf numFmtId="0" fontId="158" fillId="14" borderId="0" applyNumberFormat="0" applyBorder="0" applyAlignment="0" applyProtection="0">
      <alignment vertical="center"/>
    </xf>
    <xf numFmtId="0" fontId="158" fillId="14" borderId="0" applyNumberFormat="0" applyBorder="0" applyAlignment="0" applyProtection="0">
      <alignment vertical="center"/>
    </xf>
    <xf numFmtId="0" fontId="158" fillId="14" borderId="0" applyNumberFormat="0" applyBorder="0" applyAlignment="0" applyProtection="0">
      <alignment vertical="center"/>
    </xf>
    <xf numFmtId="0" fontId="158" fillId="14" borderId="0" applyNumberFormat="0" applyBorder="0" applyAlignment="0" applyProtection="0">
      <alignment vertical="center"/>
    </xf>
    <xf numFmtId="0" fontId="158" fillId="14" borderId="0" applyNumberFormat="0" applyBorder="0" applyAlignment="0" applyProtection="0">
      <alignment vertical="center"/>
    </xf>
    <xf numFmtId="0" fontId="158" fillId="15" borderId="0" applyNumberFormat="0" applyBorder="0" applyAlignment="0" applyProtection="0">
      <alignment vertical="center"/>
    </xf>
    <xf numFmtId="0" fontId="158" fillId="15" borderId="0" applyNumberFormat="0" applyBorder="0" applyAlignment="0" applyProtection="0">
      <alignment vertical="center"/>
    </xf>
    <xf numFmtId="0" fontId="158" fillId="15" borderId="0" applyNumberFormat="0" applyBorder="0" applyAlignment="0" applyProtection="0">
      <alignment vertical="center"/>
    </xf>
    <xf numFmtId="0" fontId="158" fillId="15" borderId="0" applyNumberFormat="0" applyBorder="0" applyAlignment="0" applyProtection="0">
      <alignment vertical="center"/>
    </xf>
    <xf numFmtId="0" fontId="158" fillId="15" borderId="0" applyNumberFormat="0" applyBorder="0" applyAlignment="0" applyProtection="0">
      <alignment vertical="center"/>
    </xf>
    <xf numFmtId="0" fontId="158" fillId="15" borderId="0" applyNumberFormat="0" applyBorder="0" applyAlignment="0" applyProtection="0">
      <alignment vertical="center"/>
    </xf>
    <xf numFmtId="0" fontId="158" fillId="15" borderId="0" applyNumberFormat="0" applyBorder="0" applyAlignment="0" applyProtection="0">
      <alignment vertical="center"/>
    </xf>
    <xf numFmtId="0" fontId="158" fillId="15" borderId="0" applyNumberFormat="0" applyBorder="0" applyAlignment="0" applyProtection="0">
      <alignment vertical="center"/>
    </xf>
    <xf numFmtId="0" fontId="158" fillId="15" borderId="0" applyNumberFormat="0" applyBorder="0" applyAlignment="0" applyProtection="0">
      <alignment vertical="center"/>
    </xf>
    <xf numFmtId="0" fontId="158" fillId="15" borderId="0" applyNumberFormat="0" applyBorder="0" applyAlignment="0" applyProtection="0">
      <alignment vertical="center"/>
    </xf>
    <xf numFmtId="0" fontId="158" fillId="15" borderId="0" applyNumberFormat="0" applyBorder="0" applyAlignment="0" applyProtection="0">
      <alignment vertical="center"/>
    </xf>
    <xf numFmtId="0" fontId="159" fillId="15" borderId="0" applyNumberFormat="0" applyBorder="0" applyAlignment="0" applyProtection="0">
      <alignment vertical="center"/>
    </xf>
    <xf numFmtId="0" fontId="159" fillId="15" borderId="0" applyNumberFormat="0" applyBorder="0" applyAlignment="0" applyProtection="0">
      <alignment vertical="center"/>
    </xf>
    <xf numFmtId="0" fontId="159" fillId="15" borderId="0" applyNumberFormat="0" applyBorder="0" applyAlignment="0" applyProtection="0">
      <alignment vertical="center"/>
    </xf>
    <xf numFmtId="0" fontId="159" fillId="15" borderId="0" applyNumberFormat="0" applyBorder="0" applyAlignment="0" applyProtection="0">
      <alignment vertical="center"/>
    </xf>
    <xf numFmtId="0" fontId="159" fillId="15" borderId="0" applyNumberFormat="0" applyBorder="0" applyAlignment="0" applyProtection="0">
      <alignment vertical="center"/>
    </xf>
    <xf numFmtId="0" fontId="159" fillId="15" borderId="0" applyNumberFormat="0" applyBorder="0" applyAlignment="0" applyProtection="0">
      <alignment vertical="center"/>
    </xf>
    <xf numFmtId="0" fontId="159" fillId="15" borderId="0" applyNumberFormat="0" applyBorder="0" applyAlignment="0" applyProtection="0">
      <alignment vertical="center"/>
    </xf>
    <xf numFmtId="0" fontId="159" fillId="15" borderId="0" applyNumberFormat="0" applyBorder="0" applyAlignment="0" applyProtection="0">
      <alignment vertical="center"/>
    </xf>
    <xf numFmtId="0" fontId="159" fillId="15" borderId="0" applyNumberFormat="0" applyBorder="0" applyAlignment="0" applyProtection="0">
      <alignment vertical="center"/>
    </xf>
    <xf numFmtId="0" fontId="159" fillId="15" borderId="0" applyNumberFormat="0" applyBorder="0" applyAlignment="0" applyProtection="0">
      <alignment vertical="center"/>
    </xf>
    <xf numFmtId="0" fontId="158" fillId="15" borderId="0" applyNumberFormat="0" applyBorder="0" applyAlignment="0" applyProtection="0">
      <alignment vertical="center"/>
    </xf>
    <xf numFmtId="0" fontId="159" fillId="15" borderId="0" applyNumberFormat="0" applyBorder="0" applyAlignment="0" applyProtection="0">
      <alignment vertical="center"/>
    </xf>
    <xf numFmtId="0" fontId="158" fillId="15" borderId="0" applyNumberFormat="0" applyBorder="0" applyAlignment="0" applyProtection="0">
      <alignment vertical="center"/>
    </xf>
    <xf numFmtId="0" fontId="158" fillId="15" borderId="0" applyNumberFormat="0" applyBorder="0" applyAlignment="0" applyProtection="0">
      <alignment vertical="center"/>
    </xf>
    <xf numFmtId="0" fontId="158" fillId="15" borderId="0" applyNumberFormat="0" applyBorder="0" applyAlignment="0" applyProtection="0">
      <alignment vertical="center"/>
    </xf>
    <xf numFmtId="0" fontId="158" fillId="15" borderId="0" applyNumberFormat="0" applyBorder="0" applyAlignment="0" applyProtection="0">
      <alignment vertical="center"/>
    </xf>
    <xf numFmtId="0" fontId="158" fillId="15" borderId="0" applyNumberFormat="0" applyBorder="0" applyAlignment="0" applyProtection="0">
      <alignment vertical="center"/>
    </xf>
    <xf numFmtId="0" fontId="158" fillId="15" borderId="0" applyNumberFormat="0" applyBorder="0" applyAlignment="0" applyProtection="0">
      <alignment vertical="center"/>
    </xf>
    <xf numFmtId="0" fontId="158" fillId="15" borderId="0" applyNumberFormat="0" applyBorder="0" applyAlignment="0" applyProtection="0">
      <alignment vertical="center"/>
    </xf>
    <xf numFmtId="0" fontId="158" fillId="16" borderId="0" applyNumberFormat="0" applyBorder="0" applyAlignment="0" applyProtection="0">
      <alignment vertical="center"/>
    </xf>
    <xf numFmtId="0" fontId="158" fillId="16" borderId="0" applyNumberFormat="0" applyBorder="0" applyAlignment="0" applyProtection="0">
      <alignment vertical="center"/>
    </xf>
    <xf numFmtId="0" fontId="158" fillId="16" borderId="0" applyNumberFormat="0" applyBorder="0" applyAlignment="0" applyProtection="0">
      <alignment vertical="center"/>
    </xf>
    <xf numFmtId="0" fontId="158" fillId="16" borderId="0" applyNumberFormat="0" applyBorder="0" applyAlignment="0" applyProtection="0">
      <alignment vertical="center"/>
    </xf>
    <xf numFmtId="0" fontId="158" fillId="16" borderId="0" applyNumberFormat="0" applyBorder="0" applyAlignment="0" applyProtection="0">
      <alignment vertical="center"/>
    </xf>
    <xf numFmtId="0" fontId="158" fillId="16" borderId="0" applyNumberFormat="0" applyBorder="0" applyAlignment="0" applyProtection="0">
      <alignment vertical="center"/>
    </xf>
    <xf numFmtId="0" fontId="158" fillId="16" borderId="0" applyNumberFormat="0" applyBorder="0" applyAlignment="0" applyProtection="0">
      <alignment vertical="center"/>
    </xf>
    <xf numFmtId="0" fontId="158" fillId="16" borderId="0" applyNumberFormat="0" applyBorder="0" applyAlignment="0" applyProtection="0">
      <alignment vertical="center"/>
    </xf>
    <xf numFmtId="0" fontId="158" fillId="16" borderId="0" applyNumberFormat="0" applyBorder="0" applyAlignment="0" applyProtection="0">
      <alignment vertical="center"/>
    </xf>
    <xf numFmtId="0" fontId="158" fillId="16" borderId="0" applyNumberFormat="0" applyBorder="0" applyAlignment="0" applyProtection="0">
      <alignment vertical="center"/>
    </xf>
    <xf numFmtId="0" fontId="158" fillId="16" borderId="0" applyNumberFormat="0" applyBorder="0" applyAlignment="0" applyProtection="0">
      <alignment vertical="center"/>
    </xf>
    <xf numFmtId="0" fontId="159" fillId="16" borderId="0" applyNumberFormat="0" applyBorder="0" applyAlignment="0" applyProtection="0">
      <alignment vertical="center"/>
    </xf>
    <xf numFmtId="0" fontId="159" fillId="16" borderId="0" applyNumberFormat="0" applyBorder="0" applyAlignment="0" applyProtection="0">
      <alignment vertical="center"/>
    </xf>
    <xf numFmtId="0" fontId="159" fillId="16" borderId="0" applyNumberFormat="0" applyBorder="0" applyAlignment="0" applyProtection="0">
      <alignment vertical="center"/>
    </xf>
    <xf numFmtId="0" fontId="159" fillId="16" borderId="0" applyNumberFormat="0" applyBorder="0" applyAlignment="0" applyProtection="0">
      <alignment vertical="center"/>
    </xf>
    <xf numFmtId="0" fontId="159" fillId="16" borderId="0" applyNumberFormat="0" applyBorder="0" applyAlignment="0" applyProtection="0">
      <alignment vertical="center"/>
    </xf>
    <xf numFmtId="0" fontId="159" fillId="16" borderId="0" applyNumberFormat="0" applyBorder="0" applyAlignment="0" applyProtection="0">
      <alignment vertical="center"/>
    </xf>
    <xf numFmtId="0" fontId="159" fillId="16" borderId="0" applyNumberFormat="0" applyBorder="0" applyAlignment="0" applyProtection="0">
      <alignment vertical="center"/>
    </xf>
    <xf numFmtId="0" fontId="159" fillId="16" borderId="0" applyNumberFormat="0" applyBorder="0" applyAlignment="0" applyProtection="0">
      <alignment vertical="center"/>
    </xf>
    <xf numFmtId="0" fontId="159" fillId="16" borderId="0" applyNumberFormat="0" applyBorder="0" applyAlignment="0" applyProtection="0">
      <alignment vertical="center"/>
    </xf>
    <xf numFmtId="0" fontId="159" fillId="16" borderId="0" applyNumberFormat="0" applyBorder="0" applyAlignment="0" applyProtection="0">
      <alignment vertical="center"/>
    </xf>
    <xf numFmtId="0" fontId="158" fillId="16" borderId="0" applyNumberFormat="0" applyBorder="0" applyAlignment="0" applyProtection="0">
      <alignment vertical="center"/>
    </xf>
    <xf numFmtId="0" fontId="159" fillId="16" borderId="0" applyNumberFormat="0" applyBorder="0" applyAlignment="0" applyProtection="0">
      <alignment vertical="center"/>
    </xf>
    <xf numFmtId="0" fontId="158" fillId="16" borderId="0" applyNumberFormat="0" applyBorder="0" applyAlignment="0" applyProtection="0">
      <alignment vertical="center"/>
    </xf>
    <xf numFmtId="0" fontId="158" fillId="16" borderId="0" applyNumberFormat="0" applyBorder="0" applyAlignment="0" applyProtection="0">
      <alignment vertical="center"/>
    </xf>
    <xf numFmtId="0" fontId="158" fillId="16" borderId="0" applyNumberFormat="0" applyBorder="0" applyAlignment="0" applyProtection="0">
      <alignment vertical="center"/>
    </xf>
    <xf numFmtId="0" fontId="158" fillId="16" borderId="0" applyNumberFormat="0" applyBorder="0" applyAlignment="0" applyProtection="0">
      <alignment vertical="center"/>
    </xf>
    <xf numFmtId="0" fontId="158" fillId="16" borderId="0" applyNumberFormat="0" applyBorder="0" applyAlignment="0" applyProtection="0">
      <alignment vertical="center"/>
    </xf>
    <xf numFmtId="0" fontId="158" fillId="16" borderId="0" applyNumberFormat="0" applyBorder="0" applyAlignment="0" applyProtection="0">
      <alignment vertical="center"/>
    </xf>
    <xf numFmtId="0" fontId="158" fillId="16" borderId="0" applyNumberFormat="0" applyBorder="0" applyAlignment="0" applyProtection="0">
      <alignment vertical="center"/>
    </xf>
    <xf numFmtId="0" fontId="158" fillId="17" borderId="0" applyNumberFormat="0" applyBorder="0" applyAlignment="0" applyProtection="0">
      <alignment vertical="center"/>
    </xf>
    <xf numFmtId="0" fontId="158" fillId="17" borderId="0" applyNumberFormat="0" applyBorder="0" applyAlignment="0" applyProtection="0">
      <alignment vertical="center"/>
    </xf>
    <xf numFmtId="0" fontId="158" fillId="17" borderId="0" applyNumberFormat="0" applyBorder="0" applyAlignment="0" applyProtection="0">
      <alignment vertical="center"/>
    </xf>
    <xf numFmtId="0" fontId="158" fillId="17" borderId="0" applyNumberFormat="0" applyBorder="0" applyAlignment="0" applyProtection="0">
      <alignment vertical="center"/>
    </xf>
    <xf numFmtId="0" fontId="158" fillId="17" borderId="0" applyNumberFormat="0" applyBorder="0" applyAlignment="0" applyProtection="0">
      <alignment vertical="center"/>
    </xf>
    <xf numFmtId="0" fontId="158" fillId="17" borderId="0" applyNumberFormat="0" applyBorder="0" applyAlignment="0" applyProtection="0">
      <alignment vertical="center"/>
    </xf>
    <xf numFmtId="0" fontId="158" fillId="17" borderId="0" applyNumberFormat="0" applyBorder="0" applyAlignment="0" applyProtection="0">
      <alignment vertical="center"/>
    </xf>
    <xf numFmtId="0" fontId="158" fillId="17" borderId="0" applyNumberFormat="0" applyBorder="0" applyAlignment="0" applyProtection="0">
      <alignment vertical="center"/>
    </xf>
    <xf numFmtId="0" fontId="158" fillId="17" borderId="0" applyNumberFormat="0" applyBorder="0" applyAlignment="0" applyProtection="0">
      <alignment vertical="center"/>
    </xf>
    <xf numFmtId="0" fontId="158" fillId="17" borderId="0" applyNumberFormat="0" applyBorder="0" applyAlignment="0" applyProtection="0">
      <alignment vertical="center"/>
    </xf>
    <xf numFmtId="0" fontId="158" fillId="17" borderId="0" applyNumberFormat="0" applyBorder="0" applyAlignment="0" applyProtection="0">
      <alignment vertical="center"/>
    </xf>
    <xf numFmtId="0" fontId="159" fillId="17" borderId="0" applyNumberFormat="0" applyBorder="0" applyAlignment="0" applyProtection="0">
      <alignment vertical="center"/>
    </xf>
    <xf numFmtId="0" fontId="159" fillId="17" borderId="0" applyNumberFormat="0" applyBorder="0" applyAlignment="0" applyProtection="0">
      <alignment vertical="center"/>
    </xf>
    <xf numFmtId="0" fontId="159" fillId="17" borderId="0" applyNumberFormat="0" applyBorder="0" applyAlignment="0" applyProtection="0">
      <alignment vertical="center"/>
    </xf>
    <xf numFmtId="0" fontId="159" fillId="17" borderId="0" applyNumberFormat="0" applyBorder="0" applyAlignment="0" applyProtection="0">
      <alignment vertical="center"/>
    </xf>
    <xf numFmtId="0" fontId="159" fillId="17" borderId="0" applyNumberFormat="0" applyBorder="0" applyAlignment="0" applyProtection="0">
      <alignment vertical="center"/>
    </xf>
    <xf numFmtId="0" fontId="159" fillId="17" borderId="0" applyNumberFormat="0" applyBorder="0" applyAlignment="0" applyProtection="0">
      <alignment vertical="center"/>
    </xf>
    <xf numFmtId="0" fontId="159" fillId="17" borderId="0" applyNumberFormat="0" applyBorder="0" applyAlignment="0" applyProtection="0">
      <alignment vertical="center"/>
    </xf>
    <xf numFmtId="0" fontId="159" fillId="17" borderId="0" applyNumberFormat="0" applyBorder="0" applyAlignment="0" applyProtection="0">
      <alignment vertical="center"/>
    </xf>
    <xf numFmtId="0" fontId="159" fillId="17" borderId="0" applyNumberFormat="0" applyBorder="0" applyAlignment="0" applyProtection="0">
      <alignment vertical="center"/>
    </xf>
    <xf numFmtId="0" fontId="159" fillId="17" borderId="0" applyNumberFormat="0" applyBorder="0" applyAlignment="0" applyProtection="0">
      <alignment vertical="center"/>
    </xf>
    <xf numFmtId="0" fontId="158" fillId="17" borderId="0" applyNumberFormat="0" applyBorder="0" applyAlignment="0" applyProtection="0">
      <alignment vertical="center"/>
    </xf>
    <xf numFmtId="0" fontId="159" fillId="17" borderId="0" applyNumberFormat="0" applyBorder="0" applyAlignment="0" applyProtection="0">
      <alignment vertical="center"/>
    </xf>
    <xf numFmtId="0" fontId="158" fillId="17" borderId="0" applyNumberFormat="0" applyBorder="0" applyAlignment="0" applyProtection="0">
      <alignment vertical="center"/>
    </xf>
    <xf numFmtId="0" fontId="158" fillId="17" borderId="0" applyNumberFormat="0" applyBorder="0" applyAlignment="0" applyProtection="0">
      <alignment vertical="center"/>
    </xf>
    <xf numFmtId="0" fontId="158" fillId="17" borderId="0" applyNumberFormat="0" applyBorder="0" applyAlignment="0" applyProtection="0">
      <alignment vertical="center"/>
    </xf>
    <xf numFmtId="0" fontId="158" fillId="17" borderId="0" applyNumberFormat="0" applyBorder="0" applyAlignment="0" applyProtection="0">
      <alignment vertical="center"/>
    </xf>
    <xf numFmtId="0" fontId="158" fillId="17" borderId="0" applyNumberFormat="0" applyBorder="0" applyAlignment="0" applyProtection="0">
      <alignment vertical="center"/>
    </xf>
    <xf numFmtId="0" fontId="158" fillId="17" borderId="0" applyNumberFormat="0" applyBorder="0" applyAlignment="0" applyProtection="0">
      <alignment vertical="center"/>
    </xf>
    <xf numFmtId="0" fontId="158" fillId="17" borderId="0" applyNumberFormat="0" applyBorder="0" applyAlignment="0" applyProtection="0">
      <alignment vertical="center"/>
    </xf>
    <xf numFmtId="0" fontId="158" fillId="18" borderId="0" applyNumberFormat="0" applyBorder="0" applyAlignment="0" applyProtection="0">
      <alignment vertical="center"/>
    </xf>
    <xf numFmtId="0" fontId="158" fillId="18" borderId="0" applyNumberFormat="0" applyBorder="0" applyAlignment="0" applyProtection="0">
      <alignment vertical="center"/>
    </xf>
    <xf numFmtId="0" fontId="158" fillId="18" borderId="0" applyNumberFormat="0" applyBorder="0" applyAlignment="0" applyProtection="0">
      <alignment vertical="center"/>
    </xf>
    <xf numFmtId="0" fontId="158" fillId="18" borderId="0" applyNumberFormat="0" applyBorder="0" applyAlignment="0" applyProtection="0">
      <alignment vertical="center"/>
    </xf>
    <xf numFmtId="0" fontId="158" fillId="18" borderId="0" applyNumberFormat="0" applyBorder="0" applyAlignment="0" applyProtection="0">
      <alignment vertical="center"/>
    </xf>
    <xf numFmtId="0" fontId="158" fillId="18" borderId="0" applyNumberFormat="0" applyBorder="0" applyAlignment="0" applyProtection="0">
      <alignment vertical="center"/>
    </xf>
    <xf numFmtId="0" fontId="158" fillId="18" borderId="0" applyNumberFormat="0" applyBorder="0" applyAlignment="0" applyProtection="0">
      <alignment vertical="center"/>
    </xf>
    <xf numFmtId="0" fontId="158" fillId="18" borderId="0" applyNumberFormat="0" applyBorder="0" applyAlignment="0" applyProtection="0">
      <alignment vertical="center"/>
    </xf>
    <xf numFmtId="0" fontId="158" fillId="18" borderId="0" applyNumberFormat="0" applyBorder="0" applyAlignment="0" applyProtection="0">
      <alignment vertical="center"/>
    </xf>
    <xf numFmtId="0" fontId="158" fillId="18" borderId="0" applyNumberFormat="0" applyBorder="0" applyAlignment="0" applyProtection="0">
      <alignment vertical="center"/>
    </xf>
    <xf numFmtId="0" fontId="158" fillId="18" borderId="0" applyNumberFormat="0" applyBorder="0" applyAlignment="0" applyProtection="0">
      <alignment vertical="center"/>
    </xf>
    <xf numFmtId="0" fontId="159" fillId="18" borderId="0" applyNumberFormat="0" applyBorder="0" applyAlignment="0" applyProtection="0">
      <alignment vertical="center"/>
    </xf>
    <xf numFmtId="0" fontId="159" fillId="18" borderId="0" applyNumberFormat="0" applyBorder="0" applyAlignment="0" applyProtection="0">
      <alignment vertical="center"/>
    </xf>
    <xf numFmtId="0" fontId="159" fillId="18" borderId="0" applyNumberFormat="0" applyBorder="0" applyAlignment="0" applyProtection="0">
      <alignment vertical="center"/>
    </xf>
    <xf numFmtId="0" fontId="159" fillId="18" borderId="0" applyNumberFormat="0" applyBorder="0" applyAlignment="0" applyProtection="0">
      <alignment vertical="center"/>
    </xf>
    <xf numFmtId="0" fontId="159" fillId="18" borderId="0" applyNumberFormat="0" applyBorder="0" applyAlignment="0" applyProtection="0">
      <alignment vertical="center"/>
    </xf>
    <xf numFmtId="0" fontId="159" fillId="18" borderId="0" applyNumberFormat="0" applyBorder="0" applyAlignment="0" applyProtection="0">
      <alignment vertical="center"/>
    </xf>
    <xf numFmtId="0" fontId="159" fillId="18" borderId="0" applyNumberFormat="0" applyBorder="0" applyAlignment="0" applyProtection="0">
      <alignment vertical="center"/>
    </xf>
    <xf numFmtId="0" fontId="159" fillId="18" borderId="0" applyNumberFormat="0" applyBorder="0" applyAlignment="0" applyProtection="0">
      <alignment vertical="center"/>
    </xf>
    <xf numFmtId="0" fontId="159" fillId="18" borderId="0" applyNumberFormat="0" applyBorder="0" applyAlignment="0" applyProtection="0">
      <alignment vertical="center"/>
    </xf>
    <xf numFmtId="0" fontId="159" fillId="18" borderId="0" applyNumberFormat="0" applyBorder="0" applyAlignment="0" applyProtection="0">
      <alignment vertical="center"/>
    </xf>
    <xf numFmtId="0" fontId="158" fillId="18" borderId="0" applyNumberFormat="0" applyBorder="0" applyAlignment="0" applyProtection="0">
      <alignment vertical="center"/>
    </xf>
    <xf numFmtId="0" fontId="159" fillId="18" borderId="0" applyNumberFormat="0" applyBorder="0" applyAlignment="0" applyProtection="0">
      <alignment vertical="center"/>
    </xf>
    <xf numFmtId="0" fontId="158" fillId="18" borderId="0" applyNumberFormat="0" applyBorder="0" applyAlignment="0" applyProtection="0">
      <alignment vertical="center"/>
    </xf>
    <xf numFmtId="0" fontId="158" fillId="18" borderId="0" applyNumberFormat="0" applyBorder="0" applyAlignment="0" applyProtection="0">
      <alignment vertical="center"/>
    </xf>
    <xf numFmtId="0" fontId="158" fillId="18" borderId="0" applyNumberFormat="0" applyBorder="0" applyAlignment="0" applyProtection="0">
      <alignment vertical="center"/>
    </xf>
    <xf numFmtId="0" fontId="158" fillId="18" borderId="0" applyNumberFormat="0" applyBorder="0" applyAlignment="0" applyProtection="0">
      <alignment vertical="center"/>
    </xf>
    <xf numFmtId="0" fontId="158" fillId="18" borderId="0" applyNumberFormat="0" applyBorder="0" applyAlignment="0" applyProtection="0">
      <alignment vertical="center"/>
    </xf>
    <xf numFmtId="0" fontId="158" fillId="18" borderId="0" applyNumberFormat="0" applyBorder="0" applyAlignment="0" applyProtection="0">
      <alignment vertical="center"/>
    </xf>
    <xf numFmtId="0" fontId="158" fillId="18" borderId="0" applyNumberFormat="0" applyBorder="0" applyAlignment="0" applyProtection="0">
      <alignment vertical="center"/>
    </xf>
    <xf numFmtId="0" fontId="158" fillId="19" borderId="0" applyNumberFormat="0" applyBorder="0" applyAlignment="0" applyProtection="0">
      <alignment vertical="center"/>
    </xf>
    <xf numFmtId="0" fontId="158" fillId="19" borderId="0" applyNumberFormat="0" applyBorder="0" applyAlignment="0" applyProtection="0">
      <alignment vertical="center"/>
    </xf>
    <xf numFmtId="0" fontId="158" fillId="19" borderId="0" applyNumberFormat="0" applyBorder="0" applyAlignment="0" applyProtection="0">
      <alignment vertical="center"/>
    </xf>
    <xf numFmtId="0" fontId="158" fillId="19" borderId="0" applyNumberFormat="0" applyBorder="0" applyAlignment="0" applyProtection="0">
      <alignment vertical="center"/>
    </xf>
    <xf numFmtId="0" fontId="158" fillId="19" borderId="0" applyNumberFormat="0" applyBorder="0" applyAlignment="0" applyProtection="0">
      <alignment vertical="center"/>
    </xf>
    <xf numFmtId="0" fontId="158" fillId="19" borderId="0" applyNumberFormat="0" applyBorder="0" applyAlignment="0" applyProtection="0">
      <alignment vertical="center"/>
    </xf>
    <xf numFmtId="0" fontId="158" fillId="19" borderId="0" applyNumberFormat="0" applyBorder="0" applyAlignment="0" applyProtection="0">
      <alignment vertical="center"/>
    </xf>
    <xf numFmtId="0" fontId="158" fillId="19" borderId="0" applyNumberFormat="0" applyBorder="0" applyAlignment="0" applyProtection="0">
      <alignment vertical="center"/>
    </xf>
    <xf numFmtId="0" fontId="158" fillId="19" borderId="0" applyNumberFormat="0" applyBorder="0" applyAlignment="0" applyProtection="0">
      <alignment vertical="center"/>
    </xf>
    <xf numFmtId="0" fontId="158" fillId="19" borderId="0" applyNumberFormat="0" applyBorder="0" applyAlignment="0" applyProtection="0">
      <alignment vertical="center"/>
    </xf>
    <xf numFmtId="0" fontId="158" fillId="19" borderId="0" applyNumberFormat="0" applyBorder="0" applyAlignment="0" applyProtection="0">
      <alignment vertical="center"/>
    </xf>
    <xf numFmtId="0" fontId="159" fillId="19" borderId="0" applyNumberFormat="0" applyBorder="0" applyAlignment="0" applyProtection="0">
      <alignment vertical="center"/>
    </xf>
    <xf numFmtId="0" fontId="159" fillId="19" borderId="0" applyNumberFormat="0" applyBorder="0" applyAlignment="0" applyProtection="0">
      <alignment vertical="center"/>
    </xf>
    <xf numFmtId="0" fontId="159" fillId="19" borderId="0" applyNumberFormat="0" applyBorder="0" applyAlignment="0" applyProtection="0">
      <alignment vertical="center"/>
    </xf>
    <xf numFmtId="0" fontId="159" fillId="19" borderId="0" applyNumberFormat="0" applyBorder="0" applyAlignment="0" applyProtection="0">
      <alignment vertical="center"/>
    </xf>
    <xf numFmtId="0" fontId="159" fillId="19" borderId="0" applyNumberFormat="0" applyBorder="0" applyAlignment="0" applyProtection="0">
      <alignment vertical="center"/>
    </xf>
    <xf numFmtId="0" fontId="159" fillId="19" borderId="0" applyNumberFormat="0" applyBorder="0" applyAlignment="0" applyProtection="0">
      <alignment vertical="center"/>
    </xf>
    <xf numFmtId="0" fontId="159" fillId="19" borderId="0" applyNumberFormat="0" applyBorder="0" applyAlignment="0" applyProtection="0">
      <alignment vertical="center"/>
    </xf>
    <xf numFmtId="0" fontId="159" fillId="19" borderId="0" applyNumberFormat="0" applyBorder="0" applyAlignment="0" applyProtection="0">
      <alignment vertical="center"/>
    </xf>
    <xf numFmtId="0" fontId="159" fillId="19" borderId="0" applyNumberFormat="0" applyBorder="0" applyAlignment="0" applyProtection="0">
      <alignment vertical="center"/>
    </xf>
    <xf numFmtId="0" fontId="159" fillId="19" borderId="0" applyNumberFormat="0" applyBorder="0" applyAlignment="0" applyProtection="0">
      <alignment vertical="center"/>
    </xf>
    <xf numFmtId="0" fontId="158" fillId="19" borderId="0" applyNumberFormat="0" applyBorder="0" applyAlignment="0" applyProtection="0">
      <alignment vertical="center"/>
    </xf>
    <xf numFmtId="0" fontId="159" fillId="19" borderId="0" applyNumberFormat="0" applyBorder="0" applyAlignment="0" applyProtection="0">
      <alignment vertical="center"/>
    </xf>
    <xf numFmtId="0" fontId="158" fillId="19" borderId="0" applyNumberFormat="0" applyBorder="0" applyAlignment="0" applyProtection="0">
      <alignment vertical="center"/>
    </xf>
    <xf numFmtId="0" fontId="158" fillId="19" borderId="0" applyNumberFormat="0" applyBorder="0" applyAlignment="0" applyProtection="0">
      <alignment vertical="center"/>
    </xf>
    <xf numFmtId="0" fontId="158" fillId="19" borderId="0" applyNumberFormat="0" applyBorder="0" applyAlignment="0" applyProtection="0">
      <alignment vertical="center"/>
    </xf>
    <xf numFmtId="0" fontId="158" fillId="19" borderId="0" applyNumberFormat="0" applyBorder="0" applyAlignment="0" applyProtection="0">
      <alignment vertical="center"/>
    </xf>
    <xf numFmtId="0" fontId="158" fillId="19" borderId="0" applyNumberFormat="0" applyBorder="0" applyAlignment="0" applyProtection="0">
      <alignment vertical="center"/>
    </xf>
    <xf numFmtId="0" fontId="158" fillId="19" borderId="0" applyNumberFormat="0" applyBorder="0" applyAlignment="0" applyProtection="0">
      <alignment vertical="center"/>
    </xf>
    <xf numFmtId="0" fontId="158" fillId="19" borderId="0" applyNumberFormat="0" applyBorder="0" applyAlignment="0" applyProtection="0">
      <alignment vertical="center"/>
    </xf>
    <xf numFmtId="0" fontId="158" fillId="20" borderId="0" applyNumberFormat="0" applyBorder="0" applyAlignment="0" applyProtection="0">
      <alignment vertical="center"/>
    </xf>
    <xf numFmtId="0" fontId="158" fillId="20" borderId="0" applyNumberFormat="0" applyBorder="0" applyAlignment="0" applyProtection="0">
      <alignment vertical="center"/>
    </xf>
    <xf numFmtId="0" fontId="158" fillId="20" borderId="0" applyNumberFormat="0" applyBorder="0" applyAlignment="0" applyProtection="0">
      <alignment vertical="center"/>
    </xf>
    <xf numFmtId="0" fontId="158" fillId="20" borderId="0" applyNumberFormat="0" applyBorder="0" applyAlignment="0" applyProtection="0">
      <alignment vertical="center"/>
    </xf>
    <xf numFmtId="0" fontId="158" fillId="20" borderId="0" applyNumberFormat="0" applyBorder="0" applyAlignment="0" applyProtection="0">
      <alignment vertical="center"/>
    </xf>
    <xf numFmtId="0" fontId="158" fillId="20" borderId="0" applyNumberFormat="0" applyBorder="0" applyAlignment="0" applyProtection="0">
      <alignment vertical="center"/>
    </xf>
    <xf numFmtId="0" fontId="158" fillId="20" borderId="0" applyNumberFormat="0" applyBorder="0" applyAlignment="0" applyProtection="0">
      <alignment vertical="center"/>
    </xf>
    <xf numFmtId="0" fontId="158" fillId="20" borderId="0" applyNumberFormat="0" applyBorder="0" applyAlignment="0" applyProtection="0">
      <alignment vertical="center"/>
    </xf>
    <xf numFmtId="0" fontId="158" fillId="20" borderId="0" applyNumberFormat="0" applyBorder="0" applyAlignment="0" applyProtection="0">
      <alignment vertical="center"/>
    </xf>
    <xf numFmtId="0" fontId="158" fillId="20" borderId="0" applyNumberFormat="0" applyBorder="0" applyAlignment="0" applyProtection="0">
      <alignment vertical="center"/>
    </xf>
    <xf numFmtId="0" fontId="158" fillId="20" borderId="0" applyNumberFormat="0" applyBorder="0" applyAlignment="0" applyProtection="0">
      <alignment vertical="center"/>
    </xf>
    <xf numFmtId="0" fontId="159" fillId="20" borderId="0" applyNumberFormat="0" applyBorder="0" applyAlignment="0" applyProtection="0">
      <alignment vertical="center"/>
    </xf>
    <xf numFmtId="0" fontId="159" fillId="20" borderId="0" applyNumberFormat="0" applyBorder="0" applyAlignment="0" applyProtection="0">
      <alignment vertical="center"/>
    </xf>
    <xf numFmtId="0" fontId="159" fillId="20" borderId="0" applyNumberFormat="0" applyBorder="0" applyAlignment="0" applyProtection="0">
      <alignment vertical="center"/>
    </xf>
    <xf numFmtId="0" fontId="159" fillId="20" borderId="0" applyNumberFormat="0" applyBorder="0" applyAlignment="0" applyProtection="0">
      <alignment vertical="center"/>
    </xf>
    <xf numFmtId="0" fontId="159" fillId="20" borderId="0" applyNumberFormat="0" applyBorder="0" applyAlignment="0" applyProtection="0">
      <alignment vertical="center"/>
    </xf>
    <xf numFmtId="0" fontId="159" fillId="20" borderId="0" applyNumberFormat="0" applyBorder="0" applyAlignment="0" applyProtection="0">
      <alignment vertical="center"/>
    </xf>
    <xf numFmtId="0" fontId="159" fillId="20" borderId="0" applyNumberFormat="0" applyBorder="0" applyAlignment="0" applyProtection="0">
      <alignment vertical="center"/>
    </xf>
    <xf numFmtId="0" fontId="159" fillId="20" borderId="0" applyNumberFormat="0" applyBorder="0" applyAlignment="0" applyProtection="0">
      <alignment vertical="center"/>
    </xf>
    <xf numFmtId="0" fontId="159" fillId="20" borderId="0" applyNumberFormat="0" applyBorder="0" applyAlignment="0" applyProtection="0">
      <alignment vertical="center"/>
    </xf>
    <xf numFmtId="0" fontId="159" fillId="20" borderId="0" applyNumberFormat="0" applyBorder="0" applyAlignment="0" applyProtection="0">
      <alignment vertical="center"/>
    </xf>
    <xf numFmtId="0" fontId="158" fillId="20" borderId="0" applyNumberFormat="0" applyBorder="0" applyAlignment="0" applyProtection="0">
      <alignment vertical="center"/>
    </xf>
    <xf numFmtId="0" fontId="159" fillId="20" borderId="0" applyNumberFormat="0" applyBorder="0" applyAlignment="0" applyProtection="0">
      <alignment vertical="center"/>
    </xf>
    <xf numFmtId="0" fontId="158" fillId="20" borderId="0" applyNumberFormat="0" applyBorder="0" applyAlignment="0" applyProtection="0">
      <alignment vertical="center"/>
    </xf>
    <xf numFmtId="0" fontId="158" fillId="20" borderId="0" applyNumberFormat="0" applyBorder="0" applyAlignment="0" applyProtection="0">
      <alignment vertical="center"/>
    </xf>
    <xf numFmtId="0" fontId="158" fillId="20" borderId="0" applyNumberFormat="0" applyBorder="0" applyAlignment="0" applyProtection="0">
      <alignment vertical="center"/>
    </xf>
    <xf numFmtId="0" fontId="158" fillId="20" borderId="0" applyNumberFormat="0" applyBorder="0" applyAlignment="0" applyProtection="0">
      <alignment vertical="center"/>
    </xf>
    <xf numFmtId="0" fontId="158" fillId="20" borderId="0" applyNumberFormat="0" applyBorder="0" applyAlignment="0" applyProtection="0">
      <alignment vertical="center"/>
    </xf>
    <xf numFmtId="0" fontId="158" fillId="20" borderId="0" applyNumberFormat="0" applyBorder="0" applyAlignment="0" applyProtection="0">
      <alignment vertical="center"/>
    </xf>
    <xf numFmtId="0" fontId="158" fillId="20" borderId="0" applyNumberFormat="0" applyBorder="0" applyAlignment="0" applyProtection="0">
      <alignment vertical="center"/>
    </xf>
    <xf numFmtId="0" fontId="158" fillId="21" borderId="0" applyNumberFormat="0" applyBorder="0" applyAlignment="0" applyProtection="0">
      <alignment vertical="center"/>
    </xf>
    <xf numFmtId="0" fontId="158" fillId="21" borderId="0" applyNumberFormat="0" applyBorder="0" applyAlignment="0" applyProtection="0">
      <alignment vertical="center"/>
    </xf>
    <xf numFmtId="0" fontId="158" fillId="21" borderId="0" applyNumberFormat="0" applyBorder="0" applyAlignment="0" applyProtection="0">
      <alignment vertical="center"/>
    </xf>
    <xf numFmtId="0" fontId="158" fillId="21" borderId="0" applyNumberFormat="0" applyBorder="0" applyAlignment="0" applyProtection="0">
      <alignment vertical="center"/>
    </xf>
    <xf numFmtId="0" fontId="158" fillId="21" borderId="0" applyNumberFormat="0" applyBorder="0" applyAlignment="0" applyProtection="0">
      <alignment vertical="center"/>
    </xf>
    <xf numFmtId="0" fontId="158" fillId="21" borderId="0" applyNumberFormat="0" applyBorder="0" applyAlignment="0" applyProtection="0">
      <alignment vertical="center"/>
    </xf>
    <xf numFmtId="0" fontId="158" fillId="21" borderId="0" applyNumberFormat="0" applyBorder="0" applyAlignment="0" applyProtection="0">
      <alignment vertical="center"/>
    </xf>
    <xf numFmtId="0" fontId="158" fillId="21" borderId="0" applyNumberFormat="0" applyBorder="0" applyAlignment="0" applyProtection="0">
      <alignment vertical="center"/>
    </xf>
    <xf numFmtId="0" fontId="158" fillId="21" borderId="0" applyNumberFormat="0" applyBorder="0" applyAlignment="0" applyProtection="0">
      <alignment vertical="center"/>
    </xf>
    <xf numFmtId="0" fontId="158" fillId="21" borderId="0" applyNumberFormat="0" applyBorder="0" applyAlignment="0" applyProtection="0">
      <alignment vertical="center"/>
    </xf>
    <xf numFmtId="0" fontId="158" fillId="21" borderId="0" applyNumberFormat="0" applyBorder="0" applyAlignment="0" applyProtection="0">
      <alignment vertical="center"/>
    </xf>
    <xf numFmtId="0" fontId="159" fillId="21" borderId="0" applyNumberFormat="0" applyBorder="0" applyAlignment="0" applyProtection="0">
      <alignment vertical="center"/>
    </xf>
    <xf numFmtId="0" fontId="159" fillId="21" borderId="0" applyNumberFormat="0" applyBorder="0" applyAlignment="0" applyProtection="0">
      <alignment vertical="center"/>
    </xf>
    <xf numFmtId="0" fontId="159" fillId="21" borderId="0" applyNumberFormat="0" applyBorder="0" applyAlignment="0" applyProtection="0">
      <alignment vertical="center"/>
    </xf>
    <xf numFmtId="0" fontId="159" fillId="21" borderId="0" applyNumberFormat="0" applyBorder="0" applyAlignment="0" applyProtection="0">
      <alignment vertical="center"/>
    </xf>
    <xf numFmtId="0" fontId="159" fillId="21" borderId="0" applyNumberFormat="0" applyBorder="0" applyAlignment="0" applyProtection="0">
      <alignment vertical="center"/>
    </xf>
    <xf numFmtId="0" fontId="159" fillId="21" borderId="0" applyNumberFormat="0" applyBorder="0" applyAlignment="0" applyProtection="0">
      <alignment vertical="center"/>
    </xf>
    <xf numFmtId="0" fontId="159" fillId="21" borderId="0" applyNumberFormat="0" applyBorder="0" applyAlignment="0" applyProtection="0">
      <alignment vertical="center"/>
    </xf>
    <xf numFmtId="0" fontId="159" fillId="21" borderId="0" applyNumberFormat="0" applyBorder="0" applyAlignment="0" applyProtection="0">
      <alignment vertical="center"/>
    </xf>
    <xf numFmtId="0" fontId="159" fillId="21" borderId="0" applyNumberFormat="0" applyBorder="0" applyAlignment="0" applyProtection="0">
      <alignment vertical="center"/>
    </xf>
    <xf numFmtId="0" fontId="159" fillId="21" borderId="0" applyNumberFormat="0" applyBorder="0" applyAlignment="0" applyProtection="0">
      <alignment vertical="center"/>
    </xf>
    <xf numFmtId="0" fontId="158" fillId="21" borderId="0" applyNumberFormat="0" applyBorder="0" applyAlignment="0" applyProtection="0">
      <alignment vertical="center"/>
    </xf>
    <xf numFmtId="0" fontId="159" fillId="21" borderId="0" applyNumberFormat="0" applyBorder="0" applyAlignment="0" applyProtection="0">
      <alignment vertical="center"/>
    </xf>
    <xf numFmtId="0" fontId="158" fillId="21" borderId="0" applyNumberFormat="0" applyBorder="0" applyAlignment="0" applyProtection="0">
      <alignment vertical="center"/>
    </xf>
    <xf numFmtId="0" fontId="158" fillId="21" borderId="0" applyNumberFormat="0" applyBorder="0" applyAlignment="0" applyProtection="0">
      <alignment vertical="center"/>
    </xf>
    <xf numFmtId="0" fontId="158" fillId="21" borderId="0" applyNumberFormat="0" applyBorder="0" applyAlignment="0" applyProtection="0">
      <alignment vertical="center"/>
    </xf>
    <xf numFmtId="0" fontId="158" fillId="21" borderId="0" applyNumberFormat="0" applyBorder="0" applyAlignment="0" applyProtection="0">
      <alignment vertical="center"/>
    </xf>
    <xf numFmtId="0" fontId="158" fillId="21" borderId="0" applyNumberFormat="0" applyBorder="0" applyAlignment="0" applyProtection="0">
      <alignment vertical="center"/>
    </xf>
    <xf numFmtId="0" fontId="158" fillId="21" borderId="0" applyNumberFormat="0" applyBorder="0" applyAlignment="0" applyProtection="0">
      <alignment vertical="center"/>
    </xf>
    <xf numFmtId="0" fontId="158" fillId="21" borderId="0" applyNumberFormat="0" applyBorder="0" applyAlignment="0" applyProtection="0">
      <alignment vertical="center"/>
    </xf>
    <xf numFmtId="0" fontId="158" fillId="22" borderId="0" applyNumberFormat="0" applyBorder="0" applyAlignment="0" applyProtection="0">
      <alignment vertical="center"/>
    </xf>
    <xf numFmtId="0" fontId="158" fillId="22" borderId="0" applyNumberFormat="0" applyBorder="0" applyAlignment="0" applyProtection="0">
      <alignment vertical="center"/>
    </xf>
    <xf numFmtId="0" fontId="158" fillId="22" borderId="0" applyNumberFormat="0" applyBorder="0" applyAlignment="0" applyProtection="0">
      <alignment vertical="center"/>
    </xf>
    <xf numFmtId="0" fontId="158" fillId="22" borderId="0" applyNumberFormat="0" applyBorder="0" applyAlignment="0" applyProtection="0">
      <alignment vertical="center"/>
    </xf>
    <xf numFmtId="0" fontId="158" fillId="22" borderId="0" applyNumberFormat="0" applyBorder="0" applyAlignment="0" applyProtection="0">
      <alignment vertical="center"/>
    </xf>
    <xf numFmtId="0" fontId="158" fillId="22" borderId="0" applyNumberFormat="0" applyBorder="0" applyAlignment="0" applyProtection="0">
      <alignment vertical="center"/>
    </xf>
    <xf numFmtId="0" fontId="158" fillId="22" borderId="0" applyNumberFormat="0" applyBorder="0" applyAlignment="0" applyProtection="0">
      <alignment vertical="center"/>
    </xf>
    <xf numFmtId="0" fontId="158" fillId="22" borderId="0" applyNumberFormat="0" applyBorder="0" applyAlignment="0" applyProtection="0">
      <alignment vertical="center"/>
    </xf>
    <xf numFmtId="0" fontId="158" fillId="22" borderId="0" applyNumberFormat="0" applyBorder="0" applyAlignment="0" applyProtection="0">
      <alignment vertical="center"/>
    </xf>
    <xf numFmtId="0" fontId="158" fillId="22" borderId="0" applyNumberFormat="0" applyBorder="0" applyAlignment="0" applyProtection="0">
      <alignment vertical="center"/>
    </xf>
    <xf numFmtId="0" fontId="158" fillId="22" borderId="0" applyNumberFormat="0" applyBorder="0" applyAlignment="0" applyProtection="0">
      <alignment vertical="center"/>
    </xf>
    <xf numFmtId="0" fontId="159" fillId="22" borderId="0" applyNumberFormat="0" applyBorder="0" applyAlignment="0" applyProtection="0">
      <alignment vertical="center"/>
    </xf>
    <xf numFmtId="0" fontId="159" fillId="22" borderId="0" applyNumberFormat="0" applyBorder="0" applyAlignment="0" applyProtection="0">
      <alignment vertical="center"/>
    </xf>
    <xf numFmtId="0" fontId="159" fillId="22" borderId="0" applyNumberFormat="0" applyBorder="0" applyAlignment="0" applyProtection="0">
      <alignment vertical="center"/>
    </xf>
    <xf numFmtId="0" fontId="159" fillId="22" borderId="0" applyNumberFormat="0" applyBorder="0" applyAlignment="0" applyProtection="0">
      <alignment vertical="center"/>
    </xf>
    <xf numFmtId="0" fontId="159" fillId="22" borderId="0" applyNumberFormat="0" applyBorder="0" applyAlignment="0" applyProtection="0">
      <alignment vertical="center"/>
    </xf>
    <xf numFmtId="0" fontId="159" fillId="22" borderId="0" applyNumberFormat="0" applyBorder="0" applyAlignment="0" applyProtection="0">
      <alignment vertical="center"/>
    </xf>
    <xf numFmtId="0" fontId="159" fillId="22" borderId="0" applyNumberFormat="0" applyBorder="0" applyAlignment="0" applyProtection="0">
      <alignment vertical="center"/>
    </xf>
    <xf numFmtId="0" fontId="159" fillId="22" borderId="0" applyNumberFormat="0" applyBorder="0" applyAlignment="0" applyProtection="0">
      <alignment vertical="center"/>
    </xf>
    <xf numFmtId="0" fontId="159" fillId="22" borderId="0" applyNumberFormat="0" applyBorder="0" applyAlignment="0" applyProtection="0">
      <alignment vertical="center"/>
    </xf>
    <xf numFmtId="0" fontId="159" fillId="22" borderId="0" applyNumberFormat="0" applyBorder="0" applyAlignment="0" applyProtection="0">
      <alignment vertical="center"/>
    </xf>
    <xf numFmtId="0" fontId="158" fillId="22" borderId="0" applyNumberFormat="0" applyBorder="0" applyAlignment="0" applyProtection="0">
      <alignment vertical="center"/>
    </xf>
    <xf numFmtId="0" fontId="159" fillId="22" borderId="0" applyNumberFormat="0" applyBorder="0" applyAlignment="0" applyProtection="0">
      <alignment vertical="center"/>
    </xf>
    <xf numFmtId="0" fontId="158" fillId="22" borderId="0" applyNumberFormat="0" applyBorder="0" applyAlignment="0" applyProtection="0">
      <alignment vertical="center"/>
    </xf>
    <xf numFmtId="0" fontId="158" fillId="22" borderId="0" applyNumberFormat="0" applyBorder="0" applyAlignment="0" applyProtection="0">
      <alignment vertical="center"/>
    </xf>
    <xf numFmtId="0" fontId="158" fillId="22" borderId="0" applyNumberFormat="0" applyBorder="0" applyAlignment="0" applyProtection="0">
      <alignment vertical="center"/>
    </xf>
    <xf numFmtId="0" fontId="158" fillId="22" borderId="0" applyNumberFormat="0" applyBorder="0" applyAlignment="0" applyProtection="0">
      <alignment vertical="center"/>
    </xf>
    <xf numFmtId="0" fontId="158" fillId="22" borderId="0" applyNumberFormat="0" applyBorder="0" applyAlignment="0" applyProtection="0">
      <alignment vertical="center"/>
    </xf>
    <xf numFmtId="0" fontId="158" fillId="22" borderId="0" applyNumberFormat="0" applyBorder="0" applyAlignment="0" applyProtection="0">
      <alignment vertical="center"/>
    </xf>
    <xf numFmtId="0" fontId="158" fillId="22" borderId="0" applyNumberFormat="0" applyBorder="0" applyAlignment="0" applyProtection="0">
      <alignment vertical="center"/>
    </xf>
    <xf numFmtId="0" fontId="158" fillId="23" borderId="0" applyNumberFormat="0" applyBorder="0" applyAlignment="0" applyProtection="0">
      <alignment vertical="center"/>
    </xf>
    <xf numFmtId="0" fontId="158" fillId="23" borderId="0" applyNumberFormat="0" applyBorder="0" applyAlignment="0" applyProtection="0">
      <alignment vertical="center"/>
    </xf>
    <xf numFmtId="0" fontId="158" fillId="23" borderId="0" applyNumberFormat="0" applyBorder="0" applyAlignment="0" applyProtection="0">
      <alignment vertical="center"/>
    </xf>
    <xf numFmtId="0" fontId="158" fillId="23" borderId="0" applyNumberFormat="0" applyBorder="0" applyAlignment="0" applyProtection="0">
      <alignment vertical="center"/>
    </xf>
    <xf numFmtId="0" fontId="158" fillId="23" borderId="0" applyNumberFormat="0" applyBorder="0" applyAlignment="0" applyProtection="0">
      <alignment vertical="center"/>
    </xf>
    <xf numFmtId="0" fontId="158" fillId="23" borderId="0" applyNumberFormat="0" applyBorder="0" applyAlignment="0" applyProtection="0">
      <alignment vertical="center"/>
    </xf>
    <xf numFmtId="0" fontId="158" fillId="23" borderId="0" applyNumberFormat="0" applyBorder="0" applyAlignment="0" applyProtection="0">
      <alignment vertical="center"/>
    </xf>
    <xf numFmtId="0" fontId="158" fillId="23" borderId="0" applyNumberFormat="0" applyBorder="0" applyAlignment="0" applyProtection="0">
      <alignment vertical="center"/>
    </xf>
    <xf numFmtId="0" fontId="158" fillId="23" borderId="0" applyNumberFormat="0" applyBorder="0" applyAlignment="0" applyProtection="0">
      <alignment vertical="center"/>
    </xf>
    <xf numFmtId="0" fontId="158" fillId="23" borderId="0" applyNumberFormat="0" applyBorder="0" applyAlignment="0" applyProtection="0">
      <alignment vertical="center"/>
    </xf>
    <xf numFmtId="0" fontId="158" fillId="23" borderId="0" applyNumberFormat="0" applyBorder="0" applyAlignment="0" applyProtection="0">
      <alignment vertical="center"/>
    </xf>
    <xf numFmtId="0" fontId="159" fillId="23" borderId="0" applyNumberFormat="0" applyBorder="0" applyAlignment="0" applyProtection="0">
      <alignment vertical="center"/>
    </xf>
    <xf numFmtId="0" fontId="159" fillId="23" borderId="0" applyNumberFormat="0" applyBorder="0" applyAlignment="0" applyProtection="0">
      <alignment vertical="center"/>
    </xf>
    <xf numFmtId="0" fontId="159" fillId="23" borderId="0" applyNumberFormat="0" applyBorder="0" applyAlignment="0" applyProtection="0">
      <alignment vertical="center"/>
    </xf>
    <xf numFmtId="0" fontId="159" fillId="23" borderId="0" applyNumberFormat="0" applyBorder="0" applyAlignment="0" applyProtection="0">
      <alignment vertical="center"/>
    </xf>
    <xf numFmtId="0" fontId="159" fillId="23" borderId="0" applyNumberFormat="0" applyBorder="0" applyAlignment="0" applyProtection="0">
      <alignment vertical="center"/>
    </xf>
    <xf numFmtId="0" fontId="159" fillId="23" borderId="0" applyNumberFormat="0" applyBorder="0" applyAlignment="0" applyProtection="0">
      <alignment vertical="center"/>
    </xf>
    <xf numFmtId="0" fontId="159" fillId="23" borderId="0" applyNumberFormat="0" applyBorder="0" applyAlignment="0" applyProtection="0">
      <alignment vertical="center"/>
    </xf>
    <xf numFmtId="0" fontId="159" fillId="23" borderId="0" applyNumberFormat="0" applyBorder="0" applyAlignment="0" applyProtection="0">
      <alignment vertical="center"/>
    </xf>
    <xf numFmtId="0" fontId="159" fillId="23" borderId="0" applyNumberFormat="0" applyBorder="0" applyAlignment="0" applyProtection="0">
      <alignment vertical="center"/>
    </xf>
    <xf numFmtId="0" fontId="159" fillId="23" borderId="0" applyNumberFormat="0" applyBorder="0" applyAlignment="0" applyProtection="0">
      <alignment vertical="center"/>
    </xf>
    <xf numFmtId="0" fontId="158" fillId="23" borderId="0" applyNumberFormat="0" applyBorder="0" applyAlignment="0" applyProtection="0">
      <alignment vertical="center"/>
    </xf>
    <xf numFmtId="0" fontId="159" fillId="23" borderId="0" applyNumberFormat="0" applyBorder="0" applyAlignment="0" applyProtection="0">
      <alignment vertical="center"/>
    </xf>
    <xf numFmtId="0" fontId="158" fillId="23" borderId="0" applyNumberFormat="0" applyBorder="0" applyAlignment="0" applyProtection="0">
      <alignment vertical="center"/>
    </xf>
    <xf numFmtId="0" fontId="158" fillId="23" borderId="0" applyNumberFormat="0" applyBorder="0" applyAlignment="0" applyProtection="0">
      <alignment vertical="center"/>
    </xf>
    <xf numFmtId="0" fontId="158" fillId="23" borderId="0" applyNumberFormat="0" applyBorder="0" applyAlignment="0" applyProtection="0">
      <alignment vertical="center"/>
    </xf>
    <xf numFmtId="0" fontId="158" fillId="23" borderId="0" applyNumberFormat="0" applyBorder="0" applyAlignment="0" applyProtection="0">
      <alignment vertical="center"/>
    </xf>
    <xf numFmtId="0" fontId="158" fillId="23" borderId="0" applyNumberFormat="0" applyBorder="0" applyAlignment="0" applyProtection="0">
      <alignment vertical="center"/>
    </xf>
    <xf numFmtId="0" fontId="158" fillId="23" borderId="0" applyNumberFormat="0" applyBorder="0" applyAlignment="0" applyProtection="0">
      <alignment vertical="center"/>
    </xf>
    <xf numFmtId="0" fontId="158" fillId="23" borderId="0" applyNumberFormat="0" applyBorder="0" applyAlignment="0" applyProtection="0">
      <alignment vertical="center"/>
    </xf>
    <xf numFmtId="0" fontId="158" fillId="24" borderId="0" applyNumberFormat="0" applyBorder="0" applyAlignment="0" applyProtection="0">
      <alignment vertical="center"/>
    </xf>
    <xf numFmtId="0" fontId="158" fillId="24" borderId="0" applyNumberFormat="0" applyBorder="0" applyAlignment="0" applyProtection="0">
      <alignment vertical="center"/>
    </xf>
    <xf numFmtId="0" fontId="158" fillId="24" borderId="0" applyNumberFormat="0" applyBorder="0" applyAlignment="0" applyProtection="0">
      <alignment vertical="center"/>
    </xf>
    <xf numFmtId="0" fontId="158" fillId="24" borderId="0" applyNumberFormat="0" applyBorder="0" applyAlignment="0" applyProtection="0">
      <alignment vertical="center"/>
    </xf>
    <xf numFmtId="0" fontId="158" fillId="24" borderId="0" applyNumberFormat="0" applyBorder="0" applyAlignment="0" applyProtection="0">
      <alignment vertical="center"/>
    </xf>
    <xf numFmtId="0" fontId="158" fillId="24" borderId="0" applyNumberFormat="0" applyBorder="0" applyAlignment="0" applyProtection="0">
      <alignment vertical="center"/>
    </xf>
    <xf numFmtId="0" fontId="158" fillId="24" borderId="0" applyNumberFormat="0" applyBorder="0" applyAlignment="0" applyProtection="0">
      <alignment vertical="center"/>
    </xf>
    <xf numFmtId="0" fontId="158" fillId="24" borderId="0" applyNumberFormat="0" applyBorder="0" applyAlignment="0" applyProtection="0">
      <alignment vertical="center"/>
    </xf>
    <xf numFmtId="0" fontId="158" fillId="24" borderId="0" applyNumberFormat="0" applyBorder="0" applyAlignment="0" applyProtection="0">
      <alignment vertical="center"/>
    </xf>
    <xf numFmtId="0" fontId="158" fillId="24" borderId="0" applyNumberFormat="0" applyBorder="0" applyAlignment="0" applyProtection="0">
      <alignment vertical="center"/>
    </xf>
    <xf numFmtId="0" fontId="158" fillId="24" borderId="0" applyNumberFormat="0" applyBorder="0" applyAlignment="0" applyProtection="0">
      <alignment vertical="center"/>
    </xf>
    <xf numFmtId="0" fontId="159" fillId="24" borderId="0" applyNumberFormat="0" applyBorder="0" applyAlignment="0" applyProtection="0">
      <alignment vertical="center"/>
    </xf>
    <xf numFmtId="0" fontId="159" fillId="24" borderId="0" applyNumberFormat="0" applyBorder="0" applyAlignment="0" applyProtection="0">
      <alignment vertical="center"/>
    </xf>
    <xf numFmtId="0" fontId="159" fillId="24" borderId="0" applyNumberFormat="0" applyBorder="0" applyAlignment="0" applyProtection="0">
      <alignment vertical="center"/>
    </xf>
    <xf numFmtId="0" fontId="159" fillId="24" borderId="0" applyNumberFormat="0" applyBorder="0" applyAlignment="0" applyProtection="0">
      <alignment vertical="center"/>
    </xf>
    <xf numFmtId="0" fontId="159" fillId="24" borderId="0" applyNumberFormat="0" applyBorder="0" applyAlignment="0" applyProtection="0">
      <alignment vertical="center"/>
    </xf>
    <xf numFmtId="0" fontId="159" fillId="24" borderId="0" applyNumberFormat="0" applyBorder="0" applyAlignment="0" applyProtection="0">
      <alignment vertical="center"/>
    </xf>
    <xf numFmtId="0" fontId="159" fillId="24" borderId="0" applyNumberFormat="0" applyBorder="0" applyAlignment="0" applyProtection="0">
      <alignment vertical="center"/>
    </xf>
    <xf numFmtId="0" fontId="159" fillId="24" borderId="0" applyNumberFormat="0" applyBorder="0" applyAlignment="0" applyProtection="0">
      <alignment vertical="center"/>
    </xf>
    <xf numFmtId="0" fontId="159" fillId="24" borderId="0" applyNumberFormat="0" applyBorder="0" applyAlignment="0" applyProtection="0">
      <alignment vertical="center"/>
    </xf>
    <xf numFmtId="0" fontId="159" fillId="24" borderId="0" applyNumberFormat="0" applyBorder="0" applyAlignment="0" applyProtection="0">
      <alignment vertical="center"/>
    </xf>
    <xf numFmtId="0" fontId="158" fillId="24" borderId="0" applyNumberFormat="0" applyBorder="0" applyAlignment="0" applyProtection="0">
      <alignment vertical="center"/>
    </xf>
    <xf numFmtId="0" fontId="159" fillId="24" borderId="0" applyNumberFormat="0" applyBorder="0" applyAlignment="0" applyProtection="0">
      <alignment vertical="center"/>
    </xf>
    <xf numFmtId="0" fontId="158" fillId="24" borderId="0" applyNumberFormat="0" applyBorder="0" applyAlignment="0" applyProtection="0">
      <alignment vertical="center"/>
    </xf>
    <xf numFmtId="0" fontId="158" fillId="24" borderId="0" applyNumberFormat="0" applyBorder="0" applyAlignment="0" applyProtection="0">
      <alignment vertical="center"/>
    </xf>
    <xf numFmtId="0" fontId="158" fillId="24" borderId="0" applyNumberFormat="0" applyBorder="0" applyAlignment="0" applyProtection="0">
      <alignment vertical="center"/>
    </xf>
    <xf numFmtId="0" fontId="158" fillId="24" borderId="0" applyNumberFormat="0" applyBorder="0" applyAlignment="0" applyProtection="0">
      <alignment vertical="center"/>
    </xf>
    <xf numFmtId="0" fontId="158" fillId="24" borderId="0" applyNumberFormat="0" applyBorder="0" applyAlignment="0" applyProtection="0">
      <alignment vertical="center"/>
    </xf>
    <xf numFmtId="0" fontId="158" fillId="24" borderId="0" applyNumberFormat="0" applyBorder="0" applyAlignment="0" applyProtection="0">
      <alignment vertical="center"/>
    </xf>
    <xf numFmtId="0" fontId="158" fillId="24" borderId="0" applyNumberFormat="0" applyBorder="0" applyAlignment="0" applyProtection="0">
      <alignment vertical="center"/>
    </xf>
    <xf numFmtId="0" fontId="160" fillId="25" borderId="0" applyNumberFormat="0" applyBorder="0" applyAlignment="0" applyProtection="0">
      <alignment vertical="center"/>
    </xf>
    <xf numFmtId="0" fontId="160" fillId="25" borderId="0" applyNumberFormat="0" applyBorder="0" applyAlignment="0" applyProtection="0">
      <alignment vertical="center"/>
    </xf>
    <xf numFmtId="0" fontId="160" fillId="25" borderId="0" applyNumberFormat="0" applyBorder="0" applyAlignment="0" applyProtection="0">
      <alignment vertical="center"/>
    </xf>
    <xf numFmtId="0" fontId="160" fillId="25" borderId="0" applyNumberFormat="0" applyBorder="0" applyAlignment="0" applyProtection="0">
      <alignment vertical="center"/>
    </xf>
    <xf numFmtId="0" fontId="160" fillId="25" borderId="0" applyNumberFormat="0" applyBorder="0" applyAlignment="0" applyProtection="0">
      <alignment vertical="center"/>
    </xf>
    <xf numFmtId="0" fontId="160" fillId="25" borderId="0" applyNumberFormat="0" applyBorder="0" applyAlignment="0" applyProtection="0">
      <alignment vertical="center"/>
    </xf>
    <xf numFmtId="0" fontId="160" fillId="25" borderId="0" applyNumberFormat="0" applyBorder="0" applyAlignment="0" applyProtection="0">
      <alignment vertical="center"/>
    </xf>
    <xf numFmtId="0" fontId="160" fillId="25" borderId="0" applyNumberFormat="0" applyBorder="0" applyAlignment="0" applyProtection="0">
      <alignment vertical="center"/>
    </xf>
    <xf numFmtId="0" fontId="160" fillId="25" borderId="0" applyNumberFormat="0" applyBorder="0" applyAlignment="0" applyProtection="0">
      <alignment vertical="center"/>
    </xf>
    <xf numFmtId="0" fontId="160" fillId="25" borderId="0" applyNumberFormat="0" applyBorder="0" applyAlignment="0" applyProtection="0">
      <alignment vertical="center"/>
    </xf>
    <xf numFmtId="0" fontId="160" fillId="25" borderId="0" applyNumberFormat="0" applyBorder="0" applyAlignment="0" applyProtection="0">
      <alignment vertical="center"/>
    </xf>
    <xf numFmtId="0" fontId="161" fillId="25" borderId="0" applyNumberFormat="0" applyBorder="0" applyAlignment="0" applyProtection="0">
      <alignment vertical="center"/>
    </xf>
    <xf numFmtId="0" fontId="161" fillId="25" borderId="0" applyNumberFormat="0" applyBorder="0" applyAlignment="0" applyProtection="0">
      <alignment vertical="center"/>
    </xf>
    <xf numFmtId="0" fontId="161" fillId="25" borderId="0" applyNumberFormat="0" applyBorder="0" applyAlignment="0" applyProtection="0">
      <alignment vertical="center"/>
    </xf>
    <xf numFmtId="0" fontId="161" fillId="25" borderId="0" applyNumberFormat="0" applyBorder="0" applyAlignment="0" applyProtection="0">
      <alignment vertical="center"/>
    </xf>
    <xf numFmtId="0" fontId="161" fillId="25" borderId="0" applyNumberFormat="0" applyBorder="0" applyAlignment="0" applyProtection="0">
      <alignment vertical="center"/>
    </xf>
    <xf numFmtId="0" fontId="161" fillId="25" borderId="0" applyNumberFormat="0" applyBorder="0" applyAlignment="0" applyProtection="0">
      <alignment vertical="center"/>
    </xf>
    <xf numFmtId="0" fontId="161" fillId="25" borderId="0" applyNumberFormat="0" applyBorder="0" applyAlignment="0" applyProtection="0">
      <alignment vertical="center"/>
    </xf>
    <xf numFmtId="0" fontId="161" fillId="25" borderId="0" applyNumberFormat="0" applyBorder="0" applyAlignment="0" applyProtection="0">
      <alignment vertical="center"/>
    </xf>
    <xf numFmtId="0" fontId="161" fillId="25" borderId="0" applyNumberFormat="0" applyBorder="0" applyAlignment="0" applyProtection="0">
      <alignment vertical="center"/>
    </xf>
    <xf numFmtId="0" fontId="161" fillId="25" borderId="0" applyNumberFormat="0" applyBorder="0" applyAlignment="0" applyProtection="0">
      <alignment vertical="center"/>
    </xf>
    <xf numFmtId="0" fontId="160" fillId="25" borderId="0" applyNumberFormat="0" applyBorder="0" applyAlignment="0" applyProtection="0">
      <alignment vertical="center"/>
    </xf>
    <xf numFmtId="0" fontId="161" fillId="25" borderId="0" applyNumberFormat="0" applyBorder="0" applyAlignment="0" applyProtection="0">
      <alignment vertical="center"/>
    </xf>
    <xf numFmtId="0" fontId="160" fillId="25" borderId="0" applyNumberFormat="0" applyBorder="0" applyAlignment="0" applyProtection="0">
      <alignment vertical="center"/>
    </xf>
    <xf numFmtId="0" fontId="160" fillId="25" borderId="0" applyNumberFormat="0" applyBorder="0" applyAlignment="0" applyProtection="0">
      <alignment vertical="center"/>
    </xf>
    <xf numFmtId="0" fontId="160" fillId="25" borderId="0" applyNumberFormat="0" applyBorder="0" applyAlignment="0" applyProtection="0">
      <alignment vertical="center"/>
    </xf>
    <xf numFmtId="0" fontId="160" fillId="25" borderId="0" applyNumberFormat="0" applyBorder="0" applyAlignment="0" applyProtection="0">
      <alignment vertical="center"/>
    </xf>
    <xf numFmtId="0" fontId="160" fillId="25" borderId="0" applyNumberFormat="0" applyBorder="0" applyAlignment="0" applyProtection="0">
      <alignment vertical="center"/>
    </xf>
    <xf numFmtId="0" fontId="160" fillId="25" borderId="0" applyNumberFormat="0" applyBorder="0" applyAlignment="0" applyProtection="0">
      <alignment vertical="center"/>
    </xf>
    <xf numFmtId="0" fontId="160" fillId="25" borderId="0" applyNumberFormat="0" applyBorder="0" applyAlignment="0" applyProtection="0">
      <alignment vertical="center"/>
    </xf>
    <xf numFmtId="0" fontId="160" fillId="26" borderId="0" applyNumberFormat="0" applyBorder="0" applyAlignment="0" applyProtection="0">
      <alignment vertical="center"/>
    </xf>
    <xf numFmtId="0" fontId="160" fillId="26" borderId="0" applyNumberFormat="0" applyBorder="0" applyAlignment="0" applyProtection="0">
      <alignment vertical="center"/>
    </xf>
    <xf numFmtId="0" fontId="160" fillId="26" borderId="0" applyNumberFormat="0" applyBorder="0" applyAlignment="0" applyProtection="0">
      <alignment vertical="center"/>
    </xf>
    <xf numFmtId="0" fontId="160" fillId="26" borderId="0" applyNumberFormat="0" applyBorder="0" applyAlignment="0" applyProtection="0">
      <alignment vertical="center"/>
    </xf>
    <xf numFmtId="0" fontId="160" fillId="26" borderId="0" applyNumberFormat="0" applyBorder="0" applyAlignment="0" applyProtection="0">
      <alignment vertical="center"/>
    </xf>
    <xf numFmtId="0" fontId="160" fillId="26" borderId="0" applyNumberFormat="0" applyBorder="0" applyAlignment="0" applyProtection="0">
      <alignment vertical="center"/>
    </xf>
    <xf numFmtId="0" fontId="160" fillId="26" borderId="0" applyNumberFormat="0" applyBorder="0" applyAlignment="0" applyProtection="0">
      <alignment vertical="center"/>
    </xf>
    <xf numFmtId="0" fontId="160" fillId="26" borderId="0" applyNumberFormat="0" applyBorder="0" applyAlignment="0" applyProtection="0">
      <alignment vertical="center"/>
    </xf>
    <xf numFmtId="0" fontId="160" fillId="26" borderId="0" applyNumberFormat="0" applyBorder="0" applyAlignment="0" applyProtection="0">
      <alignment vertical="center"/>
    </xf>
    <xf numFmtId="0" fontId="160" fillId="26" borderId="0" applyNumberFormat="0" applyBorder="0" applyAlignment="0" applyProtection="0">
      <alignment vertical="center"/>
    </xf>
    <xf numFmtId="0" fontId="160" fillId="26" borderId="0" applyNumberFormat="0" applyBorder="0" applyAlignment="0" applyProtection="0">
      <alignment vertical="center"/>
    </xf>
    <xf numFmtId="0" fontId="161" fillId="26" borderId="0" applyNumberFormat="0" applyBorder="0" applyAlignment="0" applyProtection="0">
      <alignment vertical="center"/>
    </xf>
    <xf numFmtId="0" fontId="161" fillId="26" borderId="0" applyNumberFormat="0" applyBorder="0" applyAlignment="0" applyProtection="0">
      <alignment vertical="center"/>
    </xf>
    <xf numFmtId="0" fontId="161" fillId="26" borderId="0" applyNumberFormat="0" applyBorder="0" applyAlignment="0" applyProtection="0">
      <alignment vertical="center"/>
    </xf>
    <xf numFmtId="0" fontId="161" fillId="26" borderId="0" applyNumberFormat="0" applyBorder="0" applyAlignment="0" applyProtection="0">
      <alignment vertical="center"/>
    </xf>
    <xf numFmtId="0" fontId="161" fillId="26" borderId="0" applyNumberFormat="0" applyBorder="0" applyAlignment="0" applyProtection="0">
      <alignment vertical="center"/>
    </xf>
    <xf numFmtId="0" fontId="161" fillId="26" borderId="0" applyNumberFormat="0" applyBorder="0" applyAlignment="0" applyProtection="0">
      <alignment vertical="center"/>
    </xf>
    <xf numFmtId="0" fontId="161" fillId="26" borderId="0" applyNumberFormat="0" applyBorder="0" applyAlignment="0" applyProtection="0">
      <alignment vertical="center"/>
    </xf>
    <xf numFmtId="0" fontId="161" fillId="26" borderId="0" applyNumberFormat="0" applyBorder="0" applyAlignment="0" applyProtection="0">
      <alignment vertical="center"/>
    </xf>
    <xf numFmtId="0" fontId="161" fillId="26" borderId="0" applyNumberFormat="0" applyBorder="0" applyAlignment="0" applyProtection="0">
      <alignment vertical="center"/>
    </xf>
    <xf numFmtId="0" fontId="161" fillId="26" borderId="0" applyNumberFormat="0" applyBorder="0" applyAlignment="0" applyProtection="0">
      <alignment vertical="center"/>
    </xf>
    <xf numFmtId="0" fontId="160" fillId="26" borderId="0" applyNumberFormat="0" applyBorder="0" applyAlignment="0" applyProtection="0">
      <alignment vertical="center"/>
    </xf>
    <xf numFmtId="0" fontId="161" fillId="26" borderId="0" applyNumberFormat="0" applyBorder="0" applyAlignment="0" applyProtection="0">
      <alignment vertical="center"/>
    </xf>
    <xf numFmtId="0" fontId="160" fillId="26" borderId="0" applyNumberFormat="0" applyBorder="0" applyAlignment="0" applyProtection="0">
      <alignment vertical="center"/>
    </xf>
    <xf numFmtId="0" fontId="160" fillId="26" borderId="0" applyNumberFormat="0" applyBorder="0" applyAlignment="0" applyProtection="0">
      <alignment vertical="center"/>
    </xf>
    <xf numFmtId="0" fontId="160" fillId="26" borderId="0" applyNumberFormat="0" applyBorder="0" applyAlignment="0" applyProtection="0">
      <alignment vertical="center"/>
    </xf>
    <xf numFmtId="0" fontId="160" fillId="26" borderId="0" applyNumberFormat="0" applyBorder="0" applyAlignment="0" applyProtection="0">
      <alignment vertical="center"/>
    </xf>
    <xf numFmtId="0" fontId="160" fillId="26" borderId="0" applyNumberFormat="0" applyBorder="0" applyAlignment="0" applyProtection="0">
      <alignment vertical="center"/>
    </xf>
    <xf numFmtId="0" fontId="160" fillId="26" borderId="0" applyNumberFormat="0" applyBorder="0" applyAlignment="0" applyProtection="0">
      <alignment vertical="center"/>
    </xf>
    <xf numFmtId="0" fontId="160" fillId="26" borderId="0" applyNumberFormat="0" applyBorder="0" applyAlignment="0" applyProtection="0">
      <alignment vertical="center"/>
    </xf>
    <xf numFmtId="0" fontId="160" fillId="27" borderId="0" applyNumberFormat="0" applyBorder="0" applyAlignment="0" applyProtection="0">
      <alignment vertical="center"/>
    </xf>
    <xf numFmtId="0" fontId="160" fillId="27" borderId="0" applyNumberFormat="0" applyBorder="0" applyAlignment="0" applyProtection="0">
      <alignment vertical="center"/>
    </xf>
    <xf numFmtId="0" fontId="160" fillId="27" borderId="0" applyNumberFormat="0" applyBorder="0" applyAlignment="0" applyProtection="0">
      <alignment vertical="center"/>
    </xf>
    <xf numFmtId="0" fontId="160" fillId="27" borderId="0" applyNumberFormat="0" applyBorder="0" applyAlignment="0" applyProtection="0">
      <alignment vertical="center"/>
    </xf>
    <xf numFmtId="0" fontId="160" fillId="27" borderId="0" applyNumberFormat="0" applyBorder="0" applyAlignment="0" applyProtection="0">
      <alignment vertical="center"/>
    </xf>
    <xf numFmtId="0" fontId="160" fillId="27" borderId="0" applyNumberFormat="0" applyBorder="0" applyAlignment="0" applyProtection="0">
      <alignment vertical="center"/>
    </xf>
    <xf numFmtId="0" fontId="160" fillId="27" borderId="0" applyNumberFormat="0" applyBorder="0" applyAlignment="0" applyProtection="0">
      <alignment vertical="center"/>
    </xf>
    <xf numFmtId="0" fontId="160" fillId="27" borderId="0" applyNumberFormat="0" applyBorder="0" applyAlignment="0" applyProtection="0">
      <alignment vertical="center"/>
    </xf>
    <xf numFmtId="0" fontId="160" fillId="27" borderId="0" applyNumberFormat="0" applyBorder="0" applyAlignment="0" applyProtection="0">
      <alignment vertical="center"/>
    </xf>
    <xf numFmtId="0" fontId="160" fillId="27" borderId="0" applyNumberFormat="0" applyBorder="0" applyAlignment="0" applyProtection="0">
      <alignment vertical="center"/>
    </xf>
    <xf numFmtId="0" fontId="160" fillId="27" borderId="0" applyNumberFormat="0" applyBorder="0" applyAlignment="0" applyProtection="0">
      <alignment vertical="center"/>
    </xf>
    <xf numFmtId="0" fontId="161" fillId="27" borderId="0" applyNumberFormat="0" applyBorder="0" applyAlignment="0" applyProtection="0">
      <alignment vertical="center"/>
    </xf>
    <xf numFmtId="0" fontId="161" fillId="27" borderId="0" applyNumberFormat="0" applyBorder="0" applyAlignment="0" applyProtection="0">
      <alignment vertical="center"/>
    </xf>
    <xf numFmtId="0" fontId="161" fillId="27" borderId="0" applyNumberFormat="0" applyBorder="0" applyAlignment="0" applyProtection="0">
      <alignment vertical="center"/>
    </xf>
    <xf numFmtId="0" fontId="161" fillId="27" borderId="0" applyNumberFormat="0" applyBorder="0" applyAlignment="0" applyProtection="0">
      <alignment vertical="center"/>
    </xf>
    <xf numFmtId="0" fontId="161" fillId="27" borderId="0" applyNumberFormat="0" applyBorder="0" applyAlignment="0" applyProtection="0">
      <alignment vertical="center"/>
    </xf>
    <xf numFmtId="0" fontId="161" fillId="27" borderId="0" applyNumberFormat="0" applyBorder="0" applyAlignment="0" applyProtection="0">
      <alignment vertical="center"/>
    </xf>
    <xf numFmtId="0" fontId="161" fillId="27" borderId="0" applyNumberFormat="0" applyBorder="0" applyAlignment="0" applyProtection="0">
      <alignment vertical="center"/>
    </xf>
    <xf numFmtId="0" fontId="161" fillId="27" borderId="0" applyNumberFormat="0" applyBorder="0" applyAlignment="0" applyProtection="0">
      <alignment vertical="center"/>
    </xf>
    <xf numFmtId="0" fontId="161" fillId="27" borderId="0" applyNumberFormat="0" applyBorder="0" applyAlignment="0" applyProtection="0">
      <alignment vertical="center"/>
    </xf>
    <xf numFmtId="0" fontId="161" fillId="27" borderId="0" applyNumberFormat="0" applyBorder="0" applyAlignment="0" applyProtection="0">
      <alignment vertical="center"/>
    </xf>
    <xf numFmtId="0" fontId="160" fillId="27" borderId="0" applyNumberFormat="0" applyBorder="0" applyAlignment="0" applyProtection="0">
      <alignment vertical="center"/>
    </xf>
    <xf numFmtId="0" fontId="161" fillId="27" borderId="0" applyNumberFormat="0" applyBorder="0" applyAlignment="0" applyProtection="0">
      <alignment vertical="center"/>
    </xf>
    <xf numFmtId="0" fontId="160" fillId="27" borderId="0" applyNumberFormat="0" applyBorder="0" applyAlignment="0" applyProtection="0">
      <alignment vertical="center"/>
    </xf>
    <xf numFmtId="0" fontId="160" fillId="27" borderId="0" applyNumberFormat="0" applyBorder="0" applyAlignment="0" applyProtection="0">
      <alignment vertical="center"/>
    </xf>
    <xf numFmtId="0" fontId="160" fillId="27" borderId="0" applyNumberFormat="0" applyBorder="0" applyAlignment="0" applyProtection="0">
      <alignment vertical="center"/>
    </xf>
    <xf numFmtId="0" fontId="160" fillId="27" borderId="0" applyNumberFormat="0" applyBorder="0" applyAlignment="0" applyProtection="0">
      <alignment vertical="center"/>
    </xf>
    <xf numFmtId="0" fontId="160" fillId="27" borderId="0" applyNumberFormat="0" applyBorder="0" applyAlignment="0" applyProtection="0">
      <alignment vertical="center"/>
    </xf>
    <xf numFmtId="0" fontId="160" fillId="27" borderId="0" applyNumberFormat="0" applyBorder="0" applyAlignment="0" applyProtection="0">
      <alignment vertical="center"/>
    </xf>
    <xf numFmtId="0" fontId="160" fillId="27" borderId="0" applyNumberFormat="0" applyBorder="0" applyAlignment="0" applyProtection="0">
      <alignment vertical="center"/>
    </xf>
    <xf numFmtId="0" fontId="160" fillId="28" borderId="0" applyNumberFormat="0" applyBorder="0" applyAlignment="0" applyProtection="0">
      <alignment vertical="center"/>
    </xf>
    <xf numFmtId="0" fontId="160" fillId="28" borderId="0" applyNumberFormat="0" applyBorder="0" applyAlignment="0" applyProtection="0">
      <alignment vertical="center"/>
    </xf>
    <xf numFmtId="0" fontId="160" fillId="28" borderId="0" applyNumberFormat="0" applyBorder="0" applyAlignment="0" applyProtection="0">
      <alignment vertical="center"/>
    </xf>
    <xf numFmtId="0" fontId="160" fillId="28" borderId="0" applyNumberFormat="0" applyBorder="0" applyAlignment="0" applyProtection="0">
      <alignment vertical="center"/>
    </xf>
    <xf numFmtId="0" fontId="160" fillId="28" borderId="0" applyNumberFormat="0" applyBorder="0" applyAlignment="0" applyProtection="0">
      <alignment vertical="center"/>
    </xf>
    <xf numFmtId="0" fontId="160" fillId="28" borderId="0" applyNumberFormat="0" applyBorder="0" applyAlignment="0" applyProtection="0">
      <alignment vertical="center"/>
    </xf>
    <xf numFmtId="0" fontId="160" fillId="28" borderId="0" applyNumberFormat="0" applyBorder="0" applyAlignment="0" applyProtection="0">
      <alignment vertical="center"/>
    </xf>
    <xf numFmtId="0" fontId="160" fillId="28" borderId="0" applyNumberFormat="0" applyBorder="0" applyAlignment="0" applyProtection="0">
      <alignment vertical="center"/>
    </xf>
    <xf numFmtId="0" fontId="160" fillId="28" borderId="0" applyNumberFormat="0" applyBorder="0" applyAlignment="0" applyProtection="0">
      <alignment vertical="center"/>
    </xf>
    <xf numFmtId="0" fontId="160" fillId="28" borderId="0" applyNumberFormat="0" applyBorder="0" applyAlignment="0" applyProtection="0">
      <alignment vertical="center"/>
    </xf>
    <xf numFmtId="0" fontId="160" fillId="28" borderId="0" applyNumberFormat="0" applyBorder="0" applyAlignment="0" applyProtection="0">
      <alignment vertical="center"/>
    </xf>
    <xf numFmtId="0" fontId="161" fillId="28" borderId="0" applyNumberFormat="0" applyBorder="0" applyAlignment="0" applyProtection="0">
      <alignment vertical="center"/>
    </xf>
    <xf numFmtId="0" fontId="161" fillId="28" borderId="0" applyNumberFormat="0" applyBorder="0" applyAlignment="0" applyProtection="0">
      <alignment vertical="center"/>
    </xf>
    <xf numFmtId="0" fontId="161" fillId="28" borderId="0" applyNumberFormat="0" applyBorder="0" applyAlignment="0" applyProtection="0">
      <alignment vertical="center"/>
    </xf>
    <xf numFmtId="0" fontId="161" fillId="28" borderId="0" applyNumberFormat="0" applyBorder="0" applyAlignment="0" applyProtection="0">
      <alignment vertical="center"/>
    </xf>
    <xf numFmtId="0" fontId="161" fillId="28" borderId="0" applyNumberFormat="0" applyBorder="0" applyAlignment="0" applyProtection="0">
      <alignment vertical="center"/>
    </xf>
    <xf numFmtId="0" fontId="161" fillId="28" borderId="0" applyNumberFormat="0" applyBorder="0" applyAlignment="0" applyProtection="0">
      <alignment vertical="center"/>
    </xf>
    <xf numFmtId="0" fontId="161" fillId="28" borderId="0" applyNumberFormat="0" applyBorder="0" applyAlignment="0" applyProtection="0">
      <alignment vertical="center"/>
    </xf>
    <xf numFmtId="0" fontId="161" fillId="28" borderId="0" applyNumberFormat="0" applyBorder="0" applyAlignment="0" applyProtection="0">
      <alignment vertical="center"/>
    </xf>
    <xf numFmtId="0" fontId="161" fillId="28" borderId="0" applyNumberFormat="0" applyBorder="0" applyAlignment="0" applyProtection="0">
      <alignment vertical="center"/>
    </xf>
    <xf numFmtId="0" fontId="161" fillId="28" borderId="0" applyNumberFormat="0" applyBorder="0" applyAlignment="0" applyProtection="0">
      <alignment vertical="center"/>
    </xf>
    <xf numFmtId="0" fontId="160" fillId="28" borderId="0" applyNumberFormat="0" applyBorder="0" applyAlignment="0" applyProtection="0">
      <alignment vertical="center"/>
    </xf>
    <xf numFmtId="0" fontId="161" fillId="28" borderId="0" applyNumberFormat="0" applyBorder="0" applyAlignment="0" applyProtection="0">
      <alignment vertical="center"/>
    </xf>
    <xf numFmtId="0" fontId="160" fillId="28" borderId="0" applyNumberFormat="0" applyBorder="0" applyAlignment="0" applyProtection="0">
      <alignment vertical="center"/>
    </xf>
    <xf numFmtId="0" fontId="160" fillId="28" borderId="0" applyNumberFormat="0" applyBorder="0" applyAlignment="0" applyProtection="0">
      <alignment vertical="center"/>
    </xf>
    <xf numFmtId="0" fontId="160" fillId="28" borderId="0" applyNumberFormat="0" applyBorder="0" applyAlignment="0" applyProtection="0">
      <alignment vertical="center"/>
    </xf>
    <xf numFmtId="0" fontId="160" fillId="28" borderId="0" applyNumberFormat="0" applyBorder="0" applyAlignment="0" applyProtection="0">
      <alignment vertical="center"/>
    </xf>
    <xf numFmtId="0" fontId="160" fillId="28" borderId="0" applyNumberFormat="0" applyBorder="0" applyAlignment="0" applyProtection="0">
      <alignment vertical="center"/>
    </xf>
    <xf numFmtId="0" fontId="160" fillId="28" borderId="0" applyNumberFormat="0" applyBorder="0" applyAlignment="0" applyProtection="0">
      <alignment vertical="center"/>
    </xf>
    <xf numFmtId="0" fontId="160" fillId="28" borderId="0" applyNumberFormat="0" applyBorder="0" applyAlignment="0" applyProtection="0">
      <alignment vertical="center"/>
    </xf>
    <xf numFmtId="0" fontId="160" fillId="29" borderId="0" applyNumberFormat="0" applyBorder="0" applyAlignment="0" applyProtection="0">
      <alignment vertical="center"/>
    </xf>
    <xf numFmtId="0" fontId="160" fillId="29" borderId="0" applyNumberFormat="0" applyBorder="0" applyAlignment="0" applyProtection="0">
      <alignment vertical="center"/>
    </xf>
    <xf numFmtId="0" fontId="160" fillId="29" borderId="0" applyNumberFormat="0" applyBorder="0" applyAlignment="0" applyProtection="0">
      <alignment vertical="center"/>
    </xf>
    <xf numFmtId="0" fontId="160" fillId="29" borderId="0" applyNumberFormat="0" applyBorder="0" applyAlignment="0" applyProtection="0">
      <alignment vertical="center"/>
    </xf>
    <xf numFmtId="0" fontId="160" fillId="29" borderId="0" applyNumberFormat="0" applyBorder="0" applyAlignment="0" applyProtection="0">
      <alignment vertical="center"/>
    </xf>
    <xf numFmtId="0" fontId="160" fillId="29" borderId="0" applyNumberFormat="0" applyBorder="0" applyAlignment="0" applyProtection="0">
      <alignment vertical="center"/>
    </xf>
    <xf numFmtId="0" fontId="160" fillId="29" borderId="0" applyNumberFormat="0" applyBorder="0" applyAlignment="0" applyProtection="0">
      <alignment vertical="center"/>
    </xf>
    <xf numFmtId="0" fontId="160" fillId="29" borderId="0" applyNumberFormat="0" applyBorder="0" applyAlignment="0" applyProtection="0">
      <alignment vertical="center"/>
    </xf>
    <xf numFmtId="0" fontId="160" fillId="29" borderId="0" applyNumberFormat="0" applyBorder="0" applyAlignment="0" applyProtection="0">
      <alignment vertical="center"/>
    </xf>
    <xf numFmtId="0" fontId="160" fillId="29" borderId="0" applyNumberFormat="0" applyBorder="0" applyAlignment="0" applyProtection="0">
      <alignment vertical="center"/>
    </xf>
    <xf numFmtId="0" fontId="160" fillId="29" borderId="0" applyNumberFormat="0" applyBorder="0" applyAlignment="0" applyProtection="0">
      <alignment vertical="center"/>
    </xf>
    <xf numFmtId="0" fontId="161" fillId="29" borderId="0" applyNumberFormat="0" applyBorder="0" applyAlignment="0" applyProtection="0">
      <alignment vertical="center"/>
    </xf>
    <xf numFmtId="0" fontId="161" fillId="29" borderId="0" applyNumberFormat="0" applyBorder="0" applyAlignment="0" applyProtection="0">
      <alignment vertical="center"/>
    </xf>
    <xf numFmtId="0" fontId="161" fillId="29" borderId="0" applyNumberFormat="0" applyBorder="0" applyAlignment="0" applyProtection="0">
      <alignment vertical="center"/>
    </xf>
    <xf numFmtId="0" fontId="161" fillId="29" borderId="0" applyNumberFormat="0" applyBorder="0" applyAlignment="0" applyProtection="0">
      <alignment vertical="center"/>
    </xf>
    <xf numFmtId="0" fontId="161" fillId="29" borderId="0" applyNumberFormat="0" applyBorder="0" applyAlignment="0" applyProtection="0">
      <alignment vertical="center"/>
    </xf>
    <xf numFmtId="0" fontId="161" fillId="29" borderId="0" applyNumberFormat="0" applyBorder="0" applyAlignment="0" applyProtection="0">
      <alignment vertical="center"/>
    </xf>
    <xf numFmtId="0" fontId="161" fillId="29" borderId="0" applyNumberFormat="0" applyBorder="0" applyAlignment="0" applyProtection="0">
      <alignment vertical="center"/>
    </xf>
    <xf numFmtId="0" fontId="161" fillId="29" borderId="0" applyNumberFormat="0" applyBorder="0" applyAlignment="0" applyProtection="0">
      <alignment vertical="center"/>
    </xf>
    <xf numFmtId="0" fontId="161" fillId="29" borderId="0" applyNumberFormat="0" applyBorder="0" applyAlignment="0" applyProtection="0">
      <alignment vertical="center"/>
    </xf>
    <xf numFmtId="0" fontId="161" fillId="29" borderId="0" applyNumberFormat="0" applyBorder="0" applyAlignment="0" applyProtection="0">
      <alignment vertical="center"/>
    </xf>
    <xf numFmtId="0" fontId="160" fillId="29" borderId="0" applyNumberFormat="0" applyBorder="0" applyAlignment="0" applyProtection="0">
      <alignment vertical="center"/>
    </xf>
    <xf numFmtId="0" fontId="161" fillId="29" borderId="0" applyNumberFormat="0" applyBorder="0" applyAlignment="0" applyProtection="0">
      <alignment vertical="center"/>
    </xf>
    <xf numFmtId="0" fontId="160" fillId="29" borderId="0" applyNumberFormat="0" applyBorder="0" applyAlignment="0" applyProtection="0">
      <alignment vertical="center"/>
    </xf>
    <xf numFmtId="0" fontId="160" fillId="29" borderId="0" applyNumberFormat="0" applyBorder="0" applyAlignment="0" applyProtection="0">
      <alignment vertical="center"/>
    </xf>
    <xf numFmtId="0" fontId="160" fillId="29" borderId="0" applyNumberFormat="0" applyBorder="0" applyAlignment="0" applyProtection="0">
      <alignment vertical="center"/>
    </xf>
    <xf numFmtId="0" fontId="160" fillId="29" borderId="0" applyNumberFormat="0" applyBorder="0" applyAlignment="0" applyProtection="0">
      <alignment vertical="center"/>
    </xf>
    <xf numFmtId="0" fontId="160" fillId="29" borderId="0" applyNumberFormat="0" applyBorder="0" applyAlignment="0" applyProtection="0">
      <alignment vertical="center"/>
    </xf>
    <xf numFmtId="0" fontId="160" fillId="29" borderId="0" applyNumberFormat="0" applyBorder="0" applyAlignment="0" applyProtection="0">
      <alignment vertical="center"/>
    </xf>
    <xf numFmtId="0" fontId="160" fillId="29" borderId="0" applyNumberFormat="0" applyBorder="0" applyAlignment="0" applyProtection="0">
      <alignment vertical="center"/>
    </xf>
    <xf numFmtId="0" fontId="160" fillId="30" borderId="0" applyNumberFormat="0" applyBorder="0" applyAlignment="0" applyProtection="0">
      <alignment vertical="center"/>
    </xf>
    <xf numFmtId="0" fontId="160" fillId="30" borderId="0" applyNumberFormat="0" applyBorder="0" applyAlignment="0" applyProtection="0">
      <alignment vertical="center"/>
    </xf>
    <xf numFmtId="0" fontId="160" fillId="30" borderId="0" applyNumberFormat="0" applyBorder="0" applyAlignment="0" applyProtection="0">
      <alignment vertical="center"/>
    </xf>
    <xf numFmtId="0" fontId="160" fillId="30" borderId="0" applyNumberFormat="0" applyBorder="0" applyAlignment="0" applyProtection="0">
      <alignment vertical="center"/>
    </xf>
    <xf numFmtId="0" fontId="160" fillId="30" borderId="0" applyNumberFormat="0" applyBorder="0" applyAlignment="0" applyProtection="0">
      <alignment vertical="center"/>
    </xf>
    <xf numFmtId="0" fontId="160" fillId="30" borderId="0" applyNumberFormat="0" applyBorder="0" applyAlignment="0" applyProtection="0">
      <alignment vertical="center"/>
    </xf>
    <xf numFmtId="0" fontId="160" fillId="30" borderId="0" applyNumberFormat="0" applyBorder="0" applyAlignment="0" applyProtection="0">
      <alignment vertical="center"/>
    </xf>
    <xf numFmtId="0" fontId="160" fillId="30" borderId="0" applyNumberFormat="0" applyBorder="0" applyAlignment="0" applyProtection="0">
      <alignment vertical="center"/>
    </xf>
    <xf numFmtId="0" fontId="160" fillId="30" borderId="0" applyNumberFormat="0" applyBorder="0" applyAlignment="0" applyProtection="0">
      <alignment vertical="center"/>
    </xf>
    <xf numFmtId="0" fontId="160" fillId="30" borderId="0" applyNumberFormat="0" applyBorder="0" applyAlignment="0" applyProtection="0">
      <alignment vertical="center"/>
    </xf>
    <xf numFmtId="0" fontId="160" fillId="30" borderId="0" applyNumberFormat="0" applyBorder="0" applyAlignment="0" applyProtection="0">
      <alignment vertical="center"/>
    </xf>
    <xf numFmtId="0" fontId="161" fillId="30" borderId="0" applyNumberFormat="0" applyBorder="0" applyAlignment="0" applyProtection="0">
      <alignment vertical="center"/>
    </xf>
    <xf numFmtId="0" fontId="161" fillId="30" borderId="0" applyNumberFormat="0" applyBorder="0" applyAlignment="0" applyProtection="0">
      <alignment vertical="center"/>
    </xf>
    <xf numFmtId="0" fontId="161" fillId="30" borderId="0" applyNumberFormat="0" applyBorder="0" applyAlignment="0" applyProtection="0">
      <alignment vertical="center"/>
    </xf>
    <xf numFmtId="0" fontId="161" fillId="30" borderId="0" applyNumberFormat="0" applyBorder="0" applyAlignment="0" applyProtection="0">
      <alignment vertical="center"/>
    </xf>
    <xf numFmtId="0" fontId="161" fillId="30" borderId="0" applyNumberFormat="0" applyBorder="0" applyAlignment="0" applyProtection="0">
      <alignment vertical="center"/>
    </xf>
    <xf numFmtId="0" fontId="161" fillId="30" borderId="0" applyNumberFormat="0" applyBorder="0" applyAlignment="0" applyProtection="0">
      <alignment vertical="center"/>
    </xf>
    <xf numFmtId="0" fontId="161" fillId="30" borderId="0" applyNumberFormat="0" applyBorder="0" applyAlignment="0" applyProtection="0">
      <alignment vertical="center"/>
    </xf>
    <xf numFmtId="0" fontId="161" fillId="30" borderId="0" applyNumberFormat="0" applyBorder="0" applyAlignment="0" applyProtection="0">
      <alignment vertical="center"/>
    </xf>
    <xf numFmtId="0" fontId="161" fillId="30" borderId="0" applyNumberFormat="0" applyBorder="0" applyAlignment="0" applyProtection="0">
      <alignment vertical="center"/>
    </xf>
    <xf numFmtId="0" fontId="161" fillId="30" borderId="0" applyNumberFormat="0" applyBorder="0" applyAlignment="0" applyProtection="0">
      <alignment vertical="center"/>
    </xf>
    <xf numFmtId="0" fontId="160" fillId="30" borderId="0" applyNumberFormat="0" applyBorder="0" applyAlignment="0" applyProtection="0">
      <alignment vertical="center"/>
    </xf>
    <xf numFmtId="0" fontId="161" fillId="30" borderId="0" applyNumberFormat="0" applyBorder="0" applyAlignment="0" applyProtection="0">
      <alignment vertical="center"/>
    </xf>
    <xf numFmtId="0" fontId="160" fillId="30" borderId="0" applyNumberFormat="0" applyBorder="0" applyAlignment="0" applyProtection="0">
      <alignment vertical="center"/>
    </xf>
    <xf numFmtId="0" fontId="160" fillId="30" borderId="0" applyNumberFormat="0" applyBorder="0" applyAlignment="0" applyProtection="0">
      <alignment vertical="center"/>
    </xf>
    <xf numFmtId="0" fontId="160" fillId="30" borderId="0" applyNumberFormat="0" applyBorder="0" applyAlignment="0" applyProtection="0">
      <alignment vertical="center"/>
    </xf>
    <xf numFmtId="0" fontId="160" fillId="30" borderId="0" applyNumberFormat="0" applyBorder="0" applyAlignment="0" applyProtection="0">
      <alignment vertical="center"/>
    </xf>
    <xf numFmtId="0" fontId="160" fillId="30" borderId="0" applyNumberFormat="0" applyBorder="0" applyAlignment="0" applyProtection="0">
      <alignment vertical="center"/>
    </xf>
    <xf numFmtId="0" fontId="160" fillId="30" borderId="0" applyNumberFormat="0" applyBorder="0" applyAlignment="0" applyProtection="0">
      <alignment vertical="center"/>
    </xf>
    <xf numFmtId="0" fontId="160" fillId="30" borderId="0" applyNumberFormat="0" applyBorder="0" applyAlignment="0" applyProtection="0">
      <alignment vertical="center"/>
    </xf>
    <xf numFmtId="0" fontId="91" fillId="0" borderId="2">
      <alignment vertical="center"/>
    </xf>
    <xf numFmtId="0" fontId="88" fillId="0" borderId="0" applyFont="0" applyFill="0" applyBorder="0" applyAlignment="0" applyProtection="0"/>
    <xf numFmtId="0" fontId="86" fillId="0" borderId="0" applyFont="0" applyFill="0" applyBorder="0" applyAlignment="0" applyProtection="0"/>
    <xf numFmtId="210" fontId="82" fillId="0" borderId="0">
      <protection locked="0"/>
    </xf>
    <xf numFmtId="210" fontId="82" fillId="0" borderId="0">
      <protection locked="0"/>
    </xf>
    <xf numFmtId="42" fontId="106" fillId="0" borderId="0" applyFont="0" applyFill="0" applyBorder="0" applyAlignment="0" applyProtection="0"/>
    <xf numFmtId="210" fontId="82" fillId="0" borderId="0">
      <protection locked="0"/>
    </xf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26" fontId="107" fillId="0" borderId="0" applyFont="0" applyFill="0" applyBorder="0" applyAlignment="0" applyProtection="0"/>
    <xf numFmtId="226" fontId="72" fillId="0" borderId="0" applyFont="0" applyFill="0" applyBorder="0" applyAlignment="0" applyProtection="0"/>
    <xf numFmtId="227" fontId="81" fillId="0" borderId="0" applyFont="0" applyFill="0" applyBorder="0" applyAlignment="0" applyProtection="0"/>
    <xf numFmtId="228" fontId="72" fillId="0" borderId="0" applyFont="0" applyFill="0" applyBorder="0" applyAlignment="0" applyProtection="0"/>
    <xf numFmtId="228" fontId="107" fillId="0" borderId="0" applyFont="0" applyFill="0" applyBorder="0" applyAlignment="0" applyProtection="0"/>
    <xf numFmtId="228" fontId="72" fillId="0" borderId="0" applyFont="0" applyFill="0" applyBorder="0" applyAlignment="0" applyProtection="0"/>
    <xf numFmtId="229" fontId="108" fillId="0" borderId="0" applyFont="0" applyFill="0" applyBorder="0" applyAlignment="0" applyProtection="0"/>
    <xf numFmtId="230" fontId="108" fillId="0" borderId="0" applyFont="0" applyFill="0" applyBorder="0" applyAlignment="0" applyProtection="0"/>
    <xf numFmtId="230" fontId="108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44" fontId="106" fillId="0" borderId="0" applyFont="0" applyFill="0" applyBorder="0" applyAlignment="0" applyProtection="0"/>
    <xf numFmtId="210" fontId="82" fillId="0" borderId="0">
      <protection locked="0"/>
    </xf>
    <xf numFmtId="204" fontId="72" fillId="0" borderId="0" applyFont="0" applyFill="0" applyBorder="0" applyAlignment="0" applyProtection="0"/>
    <xf numFmtId="210" fontId="82" fillId="0" borderId="0">
      <protection locked="0"/>
    </xf>
    <xf numFmtId="204" fontId="72" fillId="0" borderId="0" applyFont="0" applyFill="0" applyBorder="0" applyAlignment="0" applyProtection="0"/>
    <xf numFmtId="204" fontId="107" fillId="0" borderId="0" applyFont="0" applyFill="0" applyBorder="0" applyAlignment="0" applyProtection="0"/>
    <xf numFmtId="204" fontId="72" fillId="0" borderId="0" applyFont="0" applyFill="0" applyBorder="0" applyAlignment="0" applyProtection="0"/>
    <xf numFmtId="204" fontId="107" fillId="0" borderId="0" applyFont="0" applyFill="0" applyBorder="0" applyAlignment="0" applyProtection="0"/>
    <xf numFmtId="204" fontId="72" fillId="0" borderId="0" applyFont="0" applyFill="0" applyBorder="0" applyAlignment="0" applyProtection="0"/>
    <xf numFmtId="227" fontId="81" fillId="0" borderId="0" applyFont="0" applyFill="0" applyBorder="0" applyAlignment="0" applyProtection="0"/>
    <xf numFmtId="204" fontId="72" fillId="0" borderId="0" applyFont="0" applyFill="0" applyBorder="0" applyAlignment="0" applyProtection="0"/>
    <xf numFmtId="204" fontId="107" fillId="0" borderId="0" applyFont="0" applyFill="0" applyBorder="0" applyAlignment="0" applyProtection="0"/>
    <xf numFmtId="204" fontId="72" fillId="0" borderId="0" applyFont="0" applyFill="0" applyBorder="0" applyAlignment="0" applyProtection="0"/>
    <xf numFmtId="204" fontId="107" fillId="0" borderId="0" applyFont="0" applyFill="0" applyBorder="0" applyAlignment="0" applyProtection="0"/>
    <xf numFmtId="204" fontId="72" fillId="0" borderId="0" applyFont="0" applyFill="0" applyBorder="0" applyAlignment="0" applyProtection="0"/>
    <xf numFmtId="204" fontId="107" fillId="0" borderId="0" applyFont="0" applyFill="0" applyBorder="0" applyAlignment="0" applyProtection="0"/>
    <xf numFmtId="204" fontId="72" fillId="0" borderId="0" applyFont="0" applyFill="0" applyBorder="0" applyAlignment="0" applyProtection="0"/>
    <xf numFmtId="231" fontId="107" fillId="0" borderId="0" applyFont="0" applyFill="0" applyBorder="0" applyAlignment="0" applyProtection="0"/>
    <xf numFmtId="231" fontId="72" fillId="0" borderId="0" applyFont="0" applyFill="0" applyBorder="0" applyAlignment="0" applyProtection="0"/>
    <xf numFmtId="228" fontId="81" fillId="0" borderId="0" applyFont="0" applyFill="0" applyBorder="0" applyAlignment="0" applyProtection="0"/>
    <xf numFmtId="232" fontId="72" fillId="0" borderId="0" applyFont="0" applyFill="0" applyBorder="0" applyAlignment="0" applyProtection="0"/>
    <xf numFmtId="232" fontId="107" fillId="0" borderId="0" applyFont="0" applyFill="0" applyBorder="0" applyAlignment="0" applyProtection="0"/>
    <xf numFmtId="232" fontId="72" fillId="0" borderId="0" applyFont="0" applyFill="0" applyBorder="0" applyAlignment="0" applyProtection="0"/>
    <xf numFmtId="233" fontId="108" fillId="0" borderId="0" applyFont="0" applyFill="0" applyBorder="0" applyAlignment="0" applyProtection="0"/>
    <xf numFmtId="234" fontId="108" fillId="0" borderId="0" applyFont="0" applyFill="0" applyBorder="0" applyAlignment="0" applyProtection="0"/>
    <xf numFmtId="234" fontId="108" fillId="0" borderId="0" applyFont="0" applyFill="0" applyBorder="0" applyAlignment="0" applyProtection="0"/>
    <xf numFmtId="204" fontId="72" fillId="0" borderId="0" applyFont="0" applyFill="0" applyBorder="0" applyAlignment="0" applyProtection="0"/>
    <xf numFmtId="204" fontId="107" fillId="0" borderId="0" applyFont="0" applyFill="0" applyBorder="0" applyAlignment="0" applyProtection="0"/>
    <xf numFmtId="204" fontId="72" fillId="0" borderId="0" applyFont="0" applyFill="0" applyBorder="0" applyAlignment="0" applyProtection="0"/>
    <xf numFmtId="204" fontId="107" fillId="0" borderId="0" applyFont="0" applyFill="0" applyBorder="0" applyAlignment="0" applyProtection="0"/>
    <xf numFmtId="204" fontId="72" fillId="0" borderId="0" applyFont="0" applyFill="0" applyBorder="0" applyAlignment="0" applyProtection="0"/>
    <xf numFmtId="0" fontId="81" fillId="0" borderId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210" fontId="82" fillId="0" borderId="0">
      <protection locked="0"/>
    </xf>
    <xf numFmtId="210" fontId="82" fillId="0" borderId="0">
      <protection locked="0"/>
    </xf>
    <xf numFmtId="202" fontId="72" fillId="0" borderId="0" applyFont="0" applyFill="0" applyBorder="0" applyAlignment="0" applyProtection="0"/>
    <xf numFmtId="210" fontId="82" fillId="0" borderId="0">
      <protection locked="0"/>
    </xf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38" fontId="81" fillId="0" borderId="0" applyFont="0" applyFill="0" applyBorder="0" applyAlignment="0" applyProtection="0"/>
    <xf numFmtId="235" fontId="72" fillId="0" borderId="0" applyFont="0" applyFill="0" applyBorder="0" applyAlignment="0" applyProtection="0"/>
    <xf numFmtId="235" fontId="107" fillId="0" borderId="0" applyFont="0" applyFill="0" applyBorder="0" applyAlignment="0" applyProtection="0"/>
    <xf numFmtId="235" fontId="72" fillId="0" borderId="0" applyFont="0" applyFill="0" applyBorder="0" applyAlignment="0" applyProtection="0"/>
    <xf numFmtId="41" fontId="108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10" fontId="82" fillId="0" borderId="0">
      <protection locked="0"/>
    </xf>
    <xf numFmtId="203" fontId="72" fillId="0" borderId="0" applyFont="0" applyFill="0" applyBorder="0" applyAlignment="0" applyProtection="0"/>
    <xf numFmtId="210" fontId="82" fillId="0" borderId="0">
      <protection locked="0"/>
    </xf>
    <xf numFmtId="236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40" fontId="81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3" fontId="81" fillId="0" borderId="0" applyFont="0" applyFill="0" applyBorder="0" applyAlignment="0" applyProtection="0"/>
    <xf numFmtId="236" fontId="72" fillId="0" borderId="0" applyFont="0" applyFill="0" applyBorder="0" applyAlignment="0" applyProtection="0"/>
    <xf numFmtId="236" fontId="107" fillId="0" borderId="0" applyFont="0" applyFill="0" applyBorder="0" applyAlignment="0" applyProtection="0"/>
    <xf numFmtId="236" fontId="72" fillId="0" borderId="0" applyFont="0" applyFill="0" applyBorder="0" applyAlignment="0" applyProtection="0"/>
    <xf numFmtId="43" fontId="108" fillId="0" borderId="0" applyFont="0" applyFill="0" applyBorder="0" applyAlignment="0" applyProtection="0"/>
    <xf numFmtId="40" fontId="108" fillId="0" borderId="0" applyFont="0" applyFill="0" applyBorder="0" applyAlignment="0" applyProtection="0"/>
    <xf numFmtId="40" fontId="108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37" fontId="91" fillId="0" borderId="0">
      <alignment horizontal="right"/>
      <protection locked="0"/>
    </xf>
    <xf numFmtId="197" fontId="4" fillId="0" borderId="0" applyFont="0" applyFill="0" applyBorder="0" applyAlignment="0" applyProtection="0"/>
    <xf numFmtId="0" fontId="109" fillId="0" borderId="0"/>
    <xf numFmtId="0" fontId="110" fillId="0" borderId="0"/>
    <xf numFmtId="210" fontId="82" fillId="0" borderId="0">
      <protection locked="0"/>
    </xf>
    <xf numFmtId="0" fontId="106" fillId="0" borderId="0"/>
    <xf numFmtId="0" fontId="76" fillId="0" borderId="0"/>
    <xf numFmtId="0" fontId="111" fillId="0" borderId="0"/>
    <xf numFmtId="0" fontId="72" fillId="0" borderId="0"/>
    <xf numFmtId="0" fontId="112" fillId="0" borderId="0"/>
    <xf numFmtId="0" fontId="81" fillId="0" borderId="0"/>
    <xf numFmtId="0" fontId="81" fillId="0" borderId="0"/>
    <xf numFmtId="0" fontId="72" fillId="0" borderId="0"/>
    <xf numFmtId="0" fontId="107" fillId="0" borderId="0"/>
    <xf numFmtId="0" fontId="72" fillId="0" borderId="0"/>
    <xf numFmtId="0" fontId="113" fillId="0" borderId="0"/>
    <xf numFmtId="238" fontId="89" fillId="0" borderId="0"/>
    <xf numFmtId="238" fontId="89" fillId="0" borderId="0"/>
    <xf numFmtId="0" fontId="76" fillId="0" borderId="0"/>
    <xf numFmtId="0" fontId="111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14" fillId="0" borderId="0"/>
    <xf numFmtId="0" fontId="112" fillId="0" borderId="0"/>
    <xf numFmtId="0" fontId="4" fillId="0" borderId="0" applyFill="0" applyBorder="0" applyAlignment="0"/>
    <xf numFmtId="239" fontId="4" fillId="3" borderId="0" applyNumberFormat="0" applyFont="0" applyBorder="0" applyAlignment="0">
      <protection locked="0"/>
    </xf>
    <xf numFmtId="0" fontId="77" fillId="0" borderId="0"/>
    <xf numFmtId="4" fontId="95" fillId="0" borderId="0">
      <protection locked="0"/>
    </xf>
    <xf numFmtId="240" fontId="38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240" fontId="38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240" fontId="38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240" fontId="38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240" fontId="38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240" fontId="38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240" fontId="38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240" fontId="38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7" fontId="139" fillId="0" borderId="0"/>
    <xf numFmtId="3" fontId="81" fillId="0" borderId="0" applyFont="0" applyFill="0" applyBorder="0" applyAlignment="0" applyProtection="0"/>
    <xf numFmtId="205" fontId="4" fillId="0" borderId="0"/>
    <xf numFmtId="210" fontId="82" fillId="0" borderId="0">
      <protection locked="0"/>
    </xf>
    <xf numFmtId="189" fontId="4" fillId="0" borderId="0" applyFont="0" applyFill="0" applyBorder="0" applyAlignment="0" applyProtection="0"/>
    <xf numFmtId="0" fontId="115" fillId="0" borderId="0" applyNumberFormat="0" applyAlignment="0">
      <alignment horizontal="left"/>
    </xf>
    <xf numFmtId="241" fontId="98" fillId="0" borderId="0">
      <protection locked="0"/>
    </xf>
    <xf numFmtId="232" fontId="81" fillId="0" borderId="0" applyFont="0" applyFill="0" applyBorder="0" applyAlignment="0" applyProtection="0"/>
    <xf numFmtId="196" fontId="38" fillId="0" borderId="3" applyFill="0" applyBorder="0" applyAlignment="0"/>
    <xf numFmtId="196" fontId="38" fillId="0" borderId="3" applyFill="0" applyBorder="0" applyAlignment="0"/>
    <xf numFmtId="196" fontId="38" fillId="0" borderId="3" applyFill="0" applyBorder="0" applyAlignment="0"/>
    <xf numFmtId="196" fontId="38" fillId="0" borderId="3" applyFill="0" applyBorder="0" applyAlignment="0"/>
    <xf numFmtId="196" fontId="38" fillId="0" borderId="3" applyFill="0" applyBorder="0" applyAlignment="0"/>
    <xf numFmtId="196" fontId="38" fillId="0" borderId="3" applyFill="0" applyBorder="0" applyAlignment="0"/>
    <xf numFmtId="196" fontId="38" fillId="0" borderId="3" applyFill="0" applyBorder="0" applyAlignment="0"/>
    <xf numFmtId="210" fontId="82" fillId="0" borderId="0">
      <protection locked="0"/>
    </xf>
    <xf numFmtId="242" fontId="4" fillId="0" borderId="0" applyFont="0" applyFill="0" applyBorder="0" applyAlignment="0" applyProtection="0"/>
    <xf numFmtId="207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243" fontId="98" fillId="0" borderId="0">
      <protection locked="0"/>
    </xf>
    <xf numFmtId="208" fontId="4" fillId="0" borderId="0"/>
    <xf numFmtId="229" fontId="116" fillId="0" borderId="0" applyFill="0" applyBorder="0" applyAlignment="0" applyProtection="0"/>
    <xf numFmtId="0" fontId="117" fillId="0" borderId="0" applyNumberFormat="0" applyAlignment="0">
      <alignment horizontal="left"/>
    </xf>
    <xf numFmtId="244" fontId="4" fillId="0" borderId="0" applyFont="0" applyFill="0" applyBorder="0" applyAlignment="0" applyProtection="0"/>
    <xf numFmtId="245" fontId="98" fillId="0" borderId="0">
      <protection locked="0"/>
    </xf>
    <xf numFmtId="0" fontId="118" fillId="0" borderId="0" applyNumberFormat="0" applyFill="0" applyBorder="0" applyAlignment="0" applyProtection="0"/>
    <xf numFmtId="38" fontId="28" fillId="2" borderId="0" applyNumberFormat="0" applyBorder="0" applyAlignment="0" applyProtection="0"/>
    <xf numFmtId="38" fontId="28" fillId="4" borderId="0" applyNumberFormat="0" applyBorder="0" applyAlignment="0" applyProtection="0"/>
    <xf numFmtId="0" fontId="78" fillId="0" borderId="0">
      <alignment horizontal="left"/>
    </xf>
    <xf numFmtId="0" fontId="15" fillId="0" borderId="4" applyNumberFormat="0" applyAlignment="0" applyProtection="0">
      <alignment horizontal="left" vertical="center"/>
    </xf>
    <xf numFmtId="0" fontId="15" fillId="0" borderId="5">
      <alignment horizontal="left" vertical="center"/>
    </xf>
    <xf numFmtId="0" fontId="15" fillId="0" borderId="5">
      <alignment horizontal="left" vertical="center"/>
    </xf>
    <xf numFmtId="0" fontId="15" fillId="0" borderId="5">
      <alignment horizontal="left" vertical="center"/>
    </xf>
    <xf numFmtId="0" fontId="15" fillId="0" borderId="5">
      <alignment horizontal="left" vertical="center"/>
    </xf>
    <xf numFmtId="0" fontId="15" fillId="0" borderId="5">
      <alignment horizontal="left" vertical="center"/>
    </xf>
    <xf numFmtId="0" fontId="15" fillId="0" borderId="5">
      <alignment horizontal="left" vertical="center"/>
    </xf>
    <xf numFmtId="0" fontId="15" fillId="0" borderId="5">
      <alignment horizontal="left" vertical="center"/>
    </xf>
    <xf numFmtId="14" fontId="59" fillId="5" borderId="2">
      <alignment horizontal="center" vertical="center" wrapText="1"/>
    </xf>
    <xf numFmtId="0" fontId="119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207" fontId="98" fillId="0" borderId="0">
      <protection locked="0"/>
    </xf>
    <xf numFmtId="207" fontId="98" fillId="0" borderId="0">
      <protection locked="0"/>
    </xf>
    <xf numFmtId="0" fontId="120" fillId="0" borderId="6" applyNumberFormat="0" applyFill="0" applyBorder="0" applyAlignment="0" applyProtection="0">
      <alignment horizontal="left"/>
    </xf>
    <xf numFmtId="0" fontId="121" fillId="0" borderId="0" applyNumberFormat="0" applyFill="0" applyBorder="0" applyAlignment="0" applyProtection="0">
      <alignment vertical="top"/>
      <protection locked="0"/>
    </xf>
    <xf numFmtId="0" fontId="122" fillId="6" borderId="7" applyNumberFormat="0" applyFont="0" applyBorder="0" applyAlignment="0">
      <alignment horizontal="center"/>
      <protection locked="0"/>
    </xf>
    <xf numFmtId="10" fontId="28" fillId="7" borderId="3" applyNumberFormat="0" applyBorder="0" applyAlignment="0" applyProtection="0"/>
    <xf numFmtId="10" fontId="28" fillId="4" borderId="3" applyNumberFormat="0" applyBorder="0" applyAlignment="0" applyProtection="0"/>
    <xf numFmtId="10" fontId="28" fillId="7" borderId="3" applyNumberFormat="0" applyBorder="0" applyAlignment="0" applyProtection="0"/>
    <xf numFmtId="10" fontId="28" fillId="7" borderId="3" applyNumberFormat="0" applyBorder="0" applyAlignment="0" applyProtection="0"/>
    <xf numFmtId="10" fontId="28" fillId="7" borderId="3" applyNumberFormat="0" applyBorder="0" applyAlignment="0" applyProtection="0"/>
    <xf numFmtId="10" fontId="28" fillId="7" borderId="3" applyNumberFormat="0" applyBorder="0" applyAlignment="0" applyProtection="0"/>
    <xf numFmtId="10" fontId="28" fillId="7" borderId="3" applyNumberFormat="0" applyBorder="0" applyAlignment="0" applyProtection="0"/>
    <xf numFmtId="10" fontId="28" fillId="7" borderId="3" applyNumberFormat="0" applyBorder="0" applyAlignment="0" applyProtection="0"/>
    <xf numFmtId="10" fontId="28" fillId="7" borderId="3" applyNumberFormat="0" applyBorder="0" applyAlignment="0" applyProtection="0"/>
    <xf numFmtId="0" fontId="123" fillId="0" borderId="0" applyNumberFormat="0" applyFill="0" applyBorder="0" applyAlignment="0">
      <protection locked="0"/>
    </xf>
    <xf numFmtId="0" fontId="124" fillId="0" borderId="0" applyNumberFormat="0" applyFont="0" applyFill="0" applyBorder="0" applyProtection="0">
      <alignment horizontal="left" vertical="center"/>
    </xf>
    <xf numFmtId="38" fontId="125" fillId="8" borderId="0">
      <alignment horizontal="left" indent="1"/>
    </xf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46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126" fillId="4" borderId="8">
      <alignment horizontal="left" vertical="top" indent="2"/>
    </xf>
    <xf numFmtId="0" fontId="79" fillId="0" borderId="2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47" fontId="4" fillId="0" borderId="0" applyFont="0" applyFill="0" applyBorder="0" applyAlignment="0" applyProtection="0"/>
    <xf numFmtId="248" fontId="4" fillId="0" borderId="0" applyFont="0" applyFill="0" applyBorder="0" applyAlignment="0" applyProtection="0"/>
    <xf numFmtId="199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37" fontId="127" fillId="0" borderId="0"/>
    <xf numFmtId="0" fontId="38" fillId="0" borderId="0"/>
    <xf numFmtId="206" fontId="38" fillId="0" borderId="0"/>
    <xf numFmtId="179" fontId="3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210" fontId="82" fillId="0" borderId="0">
      <protection locked="0"/>
    </xf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40" fontId="129" fillId="4" borderId="0">
      <alignment horizontal="right"/>
    </xf>
    <xf numFmtId="0" fontId="130" fillId="4" borderId="0">
      <alignment horizontal="right"/>
    </xf>
    <xf numFmtId="0" fontId="131" fillId="4" borderId="9"/>
    <xf numFmtId="0" fontId="131" fillId="0" borderId="0" applyBorder="0">
      <alignment horizontal="centerContinuous"/>
    </xf>
    <xf numFmtId="0" fontId="132" fillId="0" borderId="0" applyBorder="0">
      <alignment horizontal="centerContinuous"/>
    </xf>
    <xf numFmtId="0" fontId="133" fillId="4" borderId="0"/>
    <xf numFmtId="0" fontId="134" fillId="4" borderId="2"/>
    <xf numFmtId="235" fontId="90" fillId="0" borderId="0"/>
    <xf numFmtId="249" fontId="98" fillId="0" borderId="0">
      <protection locked="0"/>
    </xf>
    <xf numFmtId="250" fontId="98" fillId="0" borderId="0" applyFont="0" applyFill="0" applyBorder="0" applyAlignment="0" applyProtection="0"/>
    <xf numFmtId="10" fontId="5" fillId="0" borderId="0" applyFont="0" applyFill="0" applyBorder="0" applyAlignment="0" applyProtection="0"/>
    <xf numFmtId="249" fontId="98" fillId="0" borderId="0">
      <protection locked="0"/>
    </xf>
    <xf numFmtId="251" fontId="4" fillId="0" borderId="0" applyFont="0" applyFill="0" applyBorder="0" applyAlignment="0" applyProtection="0"/>
    <xf numFmtId="252" fontId="5" fillId="0" borderId="0" applyNumberFormat="0" applyFill="0" applyBorder="0" applyAlignment="0" applyProtection="0">
      <alignment horizontal="left"/>
    </xf>
    <xf numFmtId="0" fontId="38" fillId="0" borderId="0"/>
    <xf numFmtId="0" fontId="5" fillId="0" borderId="0"/>
    <xf numFmtId="229" fontId="135" fillId="0" borderId="0" applyFill="0" applyBorder="0" applyAlignment="0" applyProtection="0"/>
    <xf numFmtId="0" fontId="79" fillId="0" borderId="0"/>
    <xf numFmtId="40" fontId="136" fillId="0" borderId="0" applyBorder="0">
      <alignment horizontal="right"/>
    </xf>
    <xf numFmtId="0" fontId="56" fillId="0" borderId="0" applyFill="0" applyBorder="0" applyProtection="0">
      <alignment horizontal="left" vertical="top"/>
    </xf>
    <xf numFmtId="0" fontId="12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40" fontId="137" fillId="0" borderId="0"/>
    <xf numFmtId="207" fontId="98" fillId="0" borderId="10">
      <protection locked="0"/>
    </xf>
    <xf numFmtId="0" fontId="108" fillId="0" borderId="0" applyNumberFormat="0" applyFont="0" applyFill="0" applyBorder="0" applyProtection="0">
      <alignment horizontal="center" vertical="center" wrapText="1"/>
    </xf>
    <xf numFmtId="253" fontId="4" fillId="0" borderId="0" applyFont="0" applyFill="0" applyBorder="0" applyAlignment="0" applyProtection="0"/>
    <xf numFmtId="0" fontId="138" fillId="0" borderId="0"/>
    <xf numFmtId="0" fontId="160" fillId="31" borderId="0" applyNumberFormat="0" applyBorder="0" applyAlignment="0" applyProtection="0">
      <alignment vertical="center"/>
    </xf>
    <xf numFmtId="0" fontId="160" fillId="31" borderId="0" applyNumberFormat="0" applyBorder="0" applyAlignment="0" applyProtection="0">
      <alignment vertical="center"/>
    </xf>
    <xf numFmtId="0" fontId="160" fillId="31" borderId="0" applyNumberFormat="0" applyBorder="0" applyAlignment="0" applyProtection="0">
      <alignment vertical="center"/>
    </xf>
    <xf numFmtId="0" fontId="160" fillId="31" borderId="0" applyNumberFormat="0" applyBorder="0" applyAlignment="0" applyProtection="0">
      <alignment vertical="center"/>
    </xf>
    <xf numFmtId="0" fontId="160" fillId="31" borderId="0" applyNumberFormat="0" applyBorder="0" applyAlignment="0" applyProtection="0">
      <alignment vertical="center"/>
    </xf>
    <xf numFmtId="0" fontId="160" fillId="31" borderId="0" applyNumberFormat="0" applyBorder="0" applyAlignment="0" applyProtection="0">
      <alignment vertical="center"/>
    </xf>
    <xf numFmtId="0" fontId="160" fillId="31" borderId="0" applyNumberFormat="0" applyBorder="0" applyAlignment="0" applyProtection="0">
      <alignment vertical="center"/>
    </xf>
    <xf numFmtId="0" fontId="160" fillId="31" borderId="0" applyNumberFormat="0" applyBorder="0" applyAlignment="0" applyProtection="0">
      <alignment vertical="center"/>
    </xf>
    <xf numFmtId="0" fontId="160" fillId="31" borderId="0" applyNumberFormat="0" applyBorder="0" applyAlignment="0" applyProtection="0">
      <alignment vertical="center"/>
    </xf>
    <xf numFmtId="0" fontId="160" fillId="31" borderId="0" applyNumberFormat="0" applyBorder="0" applyAlignment="0" applyProtection="0">
      <alignment vertical="center"/>
    </xf>
    <xf numFmtId="0" fontId="160" fillId="31" borderId="0" applyNumberFormat="0" applyBorder="0" applyAlignment="0" applyProtection="0">
      <alignment vertical="center"/>
    </xf>
    <xf numFmtId="0" fontId="161" fillId="31" borderId="0" applyNumberFormat="0" applyBorder="0" applyAlignment="0" applyProtection="0">
      <alignment vertical="center"/>
    </xf>
    <xf numFmtId="0" fontId="161" fillId="31" borderId="0" applyNumberFormat="0" applyBorder="0" applyAlignment="0" applyProtection="0">
      <alignment vertical="center"/>
    </xf>
    <xf numFmtId="0" fontId="161" fillId="31" borderId="0" applyNumberFormat="0" applyBorder="0" applyAlignment="0" applyProtection="0">
      <alignment vertical="center"/>
    </xf>
    <xf numFmtId="0" fontId="161" fillId="31" borderId="0" applyNumberFormat="0" applyBorder="0" applyAlignment="0" applyProtection="0">
      <alignment vertical="center"/>
    </xf>
    <xf numFmtId="0" fontId="161" fillId="31" borderId="0" applyNumberFormat="0" applyBorder="0" applyAlignment="0" applyProtection="0">
      <alignment vertical="center"/>
    </xf>
    <xf numFmtId="0" fontId="161" fillId="31" borderId="0" applyNumberFormat="0" applyBorder="0" applyAlignment="0" applyProtection="0">
      <alignment vertical="center"/>
    </xf>
    <xf numFmtId="0" fontId="161" fillId="31" borderId="0" applyNumberFormat="0" applyBorder="0" applyAlignment="0" applyProtection="0">
      <alignment vertical="center"/>
    </xf>
    <xf numFmtId="0" fontId="161" fillId="31" borderId="0" applyNumberFormat="0" applyBorder="0" applyAlignment="0" applyProtection="0">
      <alignment vertical="center"/>
    </xf>
    <xf numFmtId="0" fontId="161" fillId="31" borderId="0" applyNumberFormat="0" applyBorder="0" applyAlignment="0" applyProtection="0">
      <alignment vertical="center"/>
    </xf>
    <xf numFmtId="0" fontId="161" fillId="31" borderId="0" applyNumberFormat="0" applyBorder="0" applyAlignment="0" applyProtection="0">
      <alignment vertical="center"/>
    </xf>
    <xf numFmtId="0" fontId="160" fillId="31" borderId="0" applyNumberFormat="0" applyBorder="0" applyAlignment="0" applyProtection="0">
      <alignment vertical="center"/>
    </xf>
    <xf numFmtId="0" fontId="161" fillId="31" borderId="0" applyNumberFormat="0" applyBorder="0" applyAlignment="0" applyProtection="0">
      <alignment vertical="center"/>
    </xf>
    <xf numFmtId="0" fontId="160" fillId="31" borderId="0" applyNumberFormat="0" applyBorder="0" applyAlignment="0" applyProtection="0">
      <alignment vertical="center"/>
    </xf>
    <xf numFmtId="0" fontId="160" fillId="31" borderId="0" applyNumberFormat="0" applyBorder="0" applyAlignment="0" applyProtection="0">
      <alignment vertical="center"/>
    </xf>
    <xf numFmtId="0" fontId="160" fillId="31" borderId="0" applyNumberFormat="0" applyBorder="0" applyAlignment="0" applyProtection="0">
      <alignment vertical="center"/>
    </xf>
    <xf numFmtId="0" fontId="160" fillId="31" borderId="0" applyNumberFormat="0" applyBorder="0" applyAlignment="0" applyProtection="0">
      <alignment vertical="center"/>
    </xf>
    <xf numFmtId="0" fontId="160" fillId="31" borderId="0" applyNumberFormat="0" applyBorder="0" applyAlignment="0" applyProtection="0">
      <alignment vertical="center"/>
    </xf>
    <xf numFmtId="0" fontId="160" fillId="31" borderId="0" applyNumberFormat="0" applyBorder="0" applyAlignment="0" applyProtection="0">
      <alignment vertical="center"/>
    </xf>
    <xf numFmtId="0" fontId="160" fillId="31" borderId="0" applyNumberFormat="0" applyBorder="0" applyAlignment="0" applyProtection="0">
      <alignment vertical="center"/>
    </xf>
    <xf numFmtId="0" fontId="160" fillId="32" borderId="0" applyNumberFormat="0" applyBorder="0" applyAlignment="0" applyProtection="0">
      <alignment vertical="center"/>
    </xf>
    <xf numFmtId="0" fontId="160" fillId="32" borderId="0" applyNumberFormat="0" applyBorder="0" applyAlignment="0" applyProtection="0">
      <alignment vertical="center"/>
    </xf>
    <xf numFmtId="0" fontId="160" fillId="32" borderId="0" applyNumberFormat="0" applyBorder="0" applyAlignment="0" applyProtection="0">
      <alignment vertical="center"/>
    </xf>
    <xf numFmtId="0" fontId="160" fillId="32" borderId="0" applyNumberFormat="0" applyBorder="0" applyAlignment="0" applyProtection="0">
      <alignment vertical="center"/>
    </xf>
    <xf numFmtId="0" fontId="160" fillId="32" borderId="0" applyNumberFormat="0" applyBorder="0" applyAlignment="0" applyProtection="0">
      <alignment vertical="center"/>
    </xf>
    <xf numFmtId="0" fontId="160" fillId="32" borderId="0" applyNumberFormat="0" applyBorder="0" applyAlignment="0" applyProtection="0">
      <alignment vertical="center"/>
    </xf>
    <xf numFmtId="0" fontId="160" fillId="32" borderId="0" applyNumberFormat="0" applyBorder="0" applyAlignment="0" applyProtection="0">
      <alignment vertical="center"/>
    </xf>
    <xf numFmtId="0" fontId="160" fillId="32" borderId="0" applyNumberFormat="0" applyBorder="0" applyAlignment="0" applyProtection="0">
      <alignment vertical="center"/>
    </xf>
    <xf numFmtId="0" fontId="160" fillId="32" borderId="0" applyNumberFormat="0" applyBorder="0" applyAlignment="0" applyProtection="0">
      <alignment vertical="center"/>
    </xf>
    <xf numFmtId="0" fontId="160" fillId="32" borderId="0" applyNumberFormat="0" applyBorder="0" applyAlignment="0" applyProtection="0">
      <alignment vertical="center"/>
    </xf>
    <xf numFmtId="0" fontId="160" fillId="32" borderId="0" applyNumberFormat="0" applyBorder="0" applyAlignment="0" applyProtection="0">
      <alignment vertical="center"/>
    </xf>
    <xf numFmtId="0" fontId="161" fillId="32" borderId="0" applyNumberFormat="0" applyBorder="0" applyAlignment="0" applyProtection="0">
      <alignment vertical="center"/>
    </xf>
    <xf numFmtId="0" fontId="161" fillId="32" borderId="0" applyNumberFormat="0" applyBorder="0" applyAlignment="0" applyProtection="0">
      <alignment vertical="center"/>
    </xf>
    <xf numFmtId="0" fontId="161" fillId="32" borderId="0" applyNumberFormat="0" applyBorder="0" applyAlignment="0" applyProtection="0">
      <alignment vertical="center"/>
    </xf>
    <xf numFmtId="0" fontId="161" fillId="32" borderId="0" applyNumberFormat="0" applyBorder="0" applyAlignment="0" applyProtection="0">
      <alignment vertical="center"/>
    </xf>
    <xf numFmtId="0" fontId="161" fillId="32" borderId="0" applyNumberFormat="0" applyBorder="0" applyAlignment="0" applyProtection="0">
      <alignment vertical="center"/>
    </xf>
    <xf numFmtId="0" fontId="161" fillId="32" borderId="0" applyNumberFormat="0" applyBorder="0" applyAlignment="0" applyProtection="0">
      <alignment vertical="center"/>
    </xf>
    <xf numFmtId="0" fontId="161" fillId="32" borderId="0" applyNumberFormat="0" applyBorder="0" applyAlignment="0" applyProtection="0">
      <alignment vertical="center"/>
    </xf>
    <xf numFmtId="0" fontId="161" fillId="32" borderId="0" applyNumberFormat="0" applyBorder="0" applyAlignment="0" applyProtection="0">
      <alignment vertical="center"/>
    </xf>
    <xf numFmtId="0" fontId="161" fillId="32" borderId="0" applyNumberFormat="0" applyBorder="0" applyAlignment="0" applyProtection="0">
      <alignment vertical="center"/>
    </xf>
    <xf numFmtId="0" fontId="161" fillId="32" borderId="0" applyNumberFormat="0" applyBorder="0" applyAlignment="0" applyProtection="0">
      <alignment vertical="center"/>
    </xf>
    <xf numFmtId="0" fontId="160" fillId="32" borderId="0" applyNumberFormat="0" applyBorder="0" applyAlignment="0" applyProtection="0">
      <alignment vertical="center"/>
    </xf>
    <xf numFmtId="0" fontId="161" fillId="32" borderId="0" applyNumberFormat="0" applyBorder="0" applyAlignment="0" applyProtection="0">
      <alignment vertical="center"/>
    </xf>
    <xf numFmtId="0" fontId="160" fillId="32" borderId="0" applyNumberFormat="0" applyBorder="0" applyAlignment="0" applyProtection="0">
      <alignment vertical="center"/>
    </xf>
    <xf numFmtId="0" fontId="160" fillId="32" borderId="0" applyNumberFormat="0" applyBorder="0" applyAlignment="0" applyProtection="0">
      <alignment vertical="center"/>
    </xf>
    <xf numFmtId="0" fontId="160" fillId="32" borderId="0" applyNumberFormat="0" applyBorder="0" applyAlignment="0" applyProtection="0">
      <alignment vertical="center"/>
    </xf>
    <xf numFmtId="0" fontId="160" fillId="32" borderId="0" applyNumberFormat="0" applyBorder="0" applyAlignment="0" applyProtection="0">
      <alignment vertical="center"/>
    </xf>
    <xf numFmtId="0" fontId="160" fillId="32" borderId="0" applyNumberFormat="0" applyBorder="0" applyAlignment="0" applyProtection="0">
      <alignment vertical="center"/>
    </xf>
    <xf numFmtId="0" fontId="160" fillId="32" borderId="0" applyNumberFormat="0" applyBorder="0" applyAlignment="0" applyProtection="0">
      <alignment vertical="center"/>
    </xf>
    <xf numFmtId="0" fontId="160" fillId="32" borderId="0" applyNumberFormat="0" applyBorder="0" applyAlignment="0" applyProtection="0">
      <alignment vertical="center"/>
    </xf>
    <xf numFmtId="0" fontId="160" fillId="33" borderId="0" applyNumberFormat="0" applyBorder="0" applyAlignment="0" applyProtection="0">
      <alignment vertical="center"/>
    </xf>
    <xf numFmtId="0" fontId="160" fillId="33" borderId="0" applyNumberFormat="0" applyBorder="0" applyAlignment="0" applyProtection="0">
      <alignment vertical="center"/>
    </xf>
    <xf numFmtId="0" fontId="160" fillId="33" borderId="0" applyNumberFormat="0" applyBorder="0" applyAlignment="0" applyProtection="0">
      <alignment vertical="center"/>
    </xf>
    <xf numFmtId="0" fontId="160" fillId="33" borderId="0" applyNumberFormat="0" applyBorder="0" applyAlignment="0" applyProtection="0">
      <alignment vertical="center"/>
    </xf>
    <xf numFmtId="0" fontId="160" fillId="33" borderId="0" applyNumberFormat="0" applyBorder="0" applyAlignment="0" applyProtection="0">
      <alignment vertical="center"/>
    </xf>
    <xf numFmtId="0" fontId="160" fillId="33" borderId="0" applyNumberFormat="0" applyBorder="0" applyAlignment="0" applyProtection="0">
      <alignment vertical="center"/>
    </xf>
    <xf numFmtId="0" fontId="160" fillId="33" borderId="0" applyNumberFormat="0" applyBorder="0" applyAlignment="0" applyProtection="0">
      <alignment vertical="center"/>
    </xf>
    <xf numFmtId="0" fontId="160" fillId="33" borderId="0" applyNumberFormat="0" applyBorder="0" applyAlignment="0" applyProtection="0">
      <alignment vertical="center"/>
    </xf>
    <xf numFmtId="0" fontId="160" fillId="33" borderId="0" applyNumberFormat="0" applyBorder="0" applyAlignment="0" applyProtection="0">
      <alignment vertical="center"/>
    </xf>
    <xf numFmtId="0" fontId="160" fillId="33" borderId="0" applyNumberFormat="0" applyBorder="0" applyAlignment="0" applyProtection="0">
      <alignment vertical="center"/>
    </xf>
    <xf numFmtId="0" fontId="160" fillId="33" borderId="0" applyNumberFormat="0" applyBorder="0" applyAlignment="0" applyProtection="0">
      <alignment vertical="center"/>
    </xf>
    <xf numFmtId="0" fontId="161" fillId="33" borderId="0" applyNumberFormat="0" applyBorder="0" applyAlignment="0" applyProtection="0">
      <alignment vertical="center"/>
    </xf>
    <xf numFmtId="0" fontId="161" fillId="33" borderId="0" applyNumberFormat="0" applyBorder="0" applyAlignment="0" applyProtection="0">
      <alignment vertical="center"/>
    </xf>
    <xf numFmtId="0" fontId="161" fillId="33" borderId="0" applyNumberFormat="0" applyBorder="0" applyAlignment="0" applyProtection="0">
      <alignment vertical="center"/>
    </xf>
    <xf numFmtId="0" fontId="161" fillId="33" borderId="0" applyNumberFormat="0" applyBorder="0" applyAlignment="0" applyProtection="0">
      <alignment vertical="center"/>
    </xf>
    <xf numFmtId="0" fontId="161" fillId="33" borderId="0" applyNumberFormat="0" applyBorder="0" applyAlignment="0" applyProtection="0">
      <alignment vertical="center"/>
    </xf>
    <xf numFmtId="0" fontId="161" fillId="33" borderId="0" applyNumberFormat="0" applyBorder="0" applyAlignment="0" applyProtection="0">
      <alignment vertical="center"/>
    </xf>
    <xf numFmtId="0" fontId="161" fillId="33" borderId="0" applyNumberFormat="0" applyBorder="0" applyAlignment="0" applyProtection="0">
      <alignment vertical="center"/>
    </xf>
    <xf numFmtId="0" fontId="161" fillId="33" borderId="0" applyNumberFormat="0" applyBorder="0" applyAlignment="0" applyProtection="0">
      <alignment vertical="center"/>
    </xf>
    <xf numFmtId="0" fontId="161" fillId="33" borderId="0" applyNumberFormat="0" applyBorder="0" applyAlignment="0" applyProtection="0">
      <alignment vertical="center"/>
    </xf>
    <xf numFmtId="0" fontId="161" fillId="33" borderId="0" applyNumberFormat="0" applyBorder="0" applyAlignment="0" applyProtection="0">
      <alignment vertical="center"/>
    </xf>
    <xf numFmtId="0" fontId="160" fillId="33" borderId="0" applyNumberFormat="0" applyBorder="0" applyAlignment="0" applyProtection="0">
      <alignment vertical="center"/>
    </xf>
    <xf numFmtId="0" fontId="161" fillId="33" borderId="0" applyNumberFormat="0" applyBorder="0" applyAlignment="0" applyProtection="0">
      <alignment vertical="center"/>
    </xf>
    <xf numFmtId="0" fontId="160" fillId="33" borderId="0" applyNumberFormat="0" applyBorder="0" applyAlignment="0" applyProtection="0">
      <alignment vertical="center"/>
    </xf>
    <xf numFmtId="0" fontId="160" fillId="33" borderId="0" applyNumberFormat="0" applyBorder="0" applyAlignment="0" applyProtection="0">
      <alignment vertical="center"/>
    </xf>
    <xf numFmtId="0" fontId="160" fillId="33" borderId="0" applyNumberFormat="0" applyBorder="0" applyAlignment="0" applyProtection="0">
      <alignment vertical="center"/>
    </xf>
    <xf numFmtId="0" fontId="160" fillId="33" borderId="0" applyNumberFormat="0" applyBorder="0" applyAlignment="0" applyProtection="0">
      <alignment vertical="center"/>
    </xf>
    <xf numFmtId="0" fontId="160" fillId="33" borderId="0" applyNumberFormat="0" applyBorder="0" applyAlignment="0" applyProtection="0">
      <alignment vertical="center"/>
    </xf>
    <xf numFmtId="0" fontId="160" fillId="33" borderId="0" applyNumberFormat="0" applyBorder="0" applyAlignment="0" applyProtection="0">
      <alignment vertical="center"/>
    </xf>
    <xf numFmtId="0" fontId="160" fillId="33" borderId="0" applyNumberFormat="0" applyBorder="0" applyAlignment="0" applyProtection="0">
      <alignment vertical="center"/>
    </xf>
    <xf numFmtId="0" fontId="160" fillId="34" borderId="0" applyNumberFormat="0" applyBorder="0" applyAlignment="0" applyProtection="0">
      <alignment vertical="center"/>
    </xf>
    <xf numFmtId="0" fontId="160" fillId="34" borderId="0" applyNumberFormat="0" applyBorder="0" applyAlignment="0" applyProtection="0">
      <alignment vertical="center"/>
    </xf>
    <xf numFmtId="0" fontId="160" fillId="34" borderId="0" applyNumberFormat="0" applyBorder="0" applyAlignment="0" applyProtection="0">
      <alignment vertical="center"/>
    </xf>
    <xf numFmtId="0" fontId="160" fillId="34" borderId="0" applyNumberFormat="0" applyBorder="0" applyAlignment="0" applyProtection="0">
      <alignment vertical="center"/>
    </xf>
    <xf numFmtId="0" fontId="160" fillId="34" borderId="0" applyNumberFormat="0" applyBorder="0" applyAlignment="0" applyProtection="0">
      <alignment vertical="center"/>
    </xf>
    <xf numFmtId="0" fontId="160" fillId="34" borderId="0" applyNumberFormat="0" applyBorder="0" applyAlignment="0" applyProtection="0">
      <alignment vertical="center"/>
    </xf>
    <xf numFmtId="0" fontId="160" fillId="34" borderId="0" applyNumberFormat="0" applyBorder="0" applyAlignment="0" applyProtection="0">
      <alignment vertical="center"/>
    </xf>
    <xf numFmtId="0" fontId="160" fillId="34" borderId="0" applyNumberFormat="0" applyBorder="0" applyAlignment="0" applyProtection="0">
      <alignment vertical="center"/>
    </xf>
    <xf numFmtId="0" fontId="160" fillId="34" borderId="0" applyNumberFormat="0" applyBorder="0" applyAlignment="0" applyProtection="0">
      <alignment vertical="center"/>
    </xf>
    <xf numFmtId="0" fontId="160" fillId="34" borderId="0" applyNumberFormat="0" applyBorder="0" applyAlignment="0" applyProtection="0">
      <alignment vertical="center"/>
    </xf>
    <xf numFmtId="0" fontId="160" fillId="34" borderId="0" applyNumberFormat="0" applyBorder="0" applyAlignment="0" applyProtection="0">
      <alignment vertical="center"/>
    </xf>
    <xf numFmtId="0" fontId="161" fillId="34" borderId="0" applyNumberFormat="0" applyBorder="0" applyAlignment="0" applyProtection="0">
      <alignment vertical="center"/>
    </xf>
    <xf numFmtId="0" fontId="161" fillId="34" borderId="0" applyNumberFormat="0" applyBorder="0" applyAlignment="0" applyProtection="0">
      <alignment vertical="center"/>
    </xf>
    <xf numFmtId="0" fontId="161" fillId="34" borderId="0" applyNumberFormat="0" applyBorder="0" applyAlignment="0" applyProtection="0">
      <alignment vertical="center"/>
    </xf>
    <xf numFmtId="0" fontId="161" fillId="34" borderId="0" applyNumberFormat="0" applyBorder="0" applyAlignment="0" applyProtection="0">
      <alignment vertical="center"/>
    </xf>
    <xf numFmtId="0" fontId="161" fillId="34" borderId="0" applyNumberFormat="0" applyBorder="0" applyAlignment="0" applyProtection="0">
      <alignment vertical="center"/>
    </xf>
    <xf numFmtId="0" fontId="161" fillId="34" borderId="0" applyNumberFormat="0" applyBorder="0" applyAlignment="0" applyProtection="0">
      <alignment vertical="center"/>
    </xf>
    <xf numFmtId="0" fontId="161" fillId="34" borderId="0" applyNumberFormat="0" applyBorder="0" applyAlignment="0" applyProtection="0">
      <alignment vertical="center"/>
    </xf>
    <xf numFmtId="0" fontId="161" fillId="34" borderId="0" applyNumberFormat="0" applyBorder="0" applyAlignment="0" applyProtection="0">
      <alignment vertical="center"/>
    </xf>
    <xf numFmtId="0" fontId="161" fillId="34" borderId="0" applyNumberFormat="0" applyBorder="0" applyAlignment="0" applyProtection="0">
      <alignment vertical="center"/>
    </xf>
    <xf numFmtId="0" fontId="161" fillId="34" borderId="0" applyNumberFormat="0" applyBorder="0" applyAlignment="0" applyProtection="0">
      <alignment vertical="center"/>
    </xf>
    <xf numFmtId="0" fontId="160" fillId="34" borderId="0" applyNumberFormat="0" applyBorder="0" applyAlignment="0" applyProtection="0">
      <alignment vertical="center"/>
    </xf>
    <xf numFmtId="0" fontId="161" fillId="34" borderId="0" applyNumberFormat="0" applyBorder="0" applyAlignment="0" applyProtection="0">
      <alignment vertical="center"/>
    </xf>
    <xf numFmtId="0" fontId="160" fillId="34" borderId="0" applyNumberFormat="0" applyBorder="0" applyAlignment="0" applyProtection="0">
      <alignment vertical="center"/>
    </xf>
    <xf numFmtId="0" fontId="160" fillId="34" borderId="0" applyNumberFormat="0" applyBorder="0" applyAlignment="0" applyProtection="0">
      <alignment vertical="center"/>
    </xf>
    <xf numFmtId="0" fontId="160" fillId="34" borderId="0" applyNumberFormat="0" applyBorder="0" applyAlignment="0" applyProtection="0">
      <alignment vertical="center"/>
    </xf>
    <xf numFmtId="0" fontId="160" fillId="34" borderId="0" applyNumberFormat="0" applyBorder="0" applyAlignment="0" applyProtection="0">
      <alignment vertical="center"/>
    </xf>
    <xf numFmtId="0" fontId="160" fillId="34" borderId="0" applyNumberFormat="0" applyBorder="0" applyAlignment="0" applyProtection="0">
      <alignment vertical="center"/>
    </xf>
    <xf numFmtId="0" fontId="160" fillId="34" borderId="0" applyNumberFormat="0" applyBorder="0" applyAlignment="0" applyProtection="0">
      <alignment vertical="center"/>
    </xf>
    <xf numFmtId="0" fontId="160" fillId="34" borderId="0" applyNumberFormat="0" applyBorder="0" applyAlignment="0" applyProtection="0">
      <alignment vertical="center"/>
    </xf>
    <xf numFmtId="0" fontId="160" fillId="35" borderId="0" applyNumberFormat="0" applyBorder="0" applyAlignment="0" applyProtection="0">
      <alignment vertical="center"/>
    </xf>
    <xf numFmtId="0" fontId="160" fillId="35" borderId="0" applyNumberFormat="0" applyBorder="0" applyAlignment="0" applyProtection="0">
      <alignment vertical="center"/>
    </xf>
    <xf numFmtId="0" fontId="160" fillId="35" borderId="0" applyNumberFormat="0" applyBorder="0" applyAlignment="0" applyProtection="0">
      <alignment vertical="center"/>
    </xf>
    <xf numFmtId="0" fontId="160" fillId="35" borderId="0" applyNumberFormat="0" applyBorder="0" applyAlignment="0" applyProtection="0">
      <alignment vertical="center"/>
    </xf>
    <xf numFmtId="0" fontId="160" fillId="35" borderId="0" applyNumberFormat="0" applyBorder="0" applyAlignment="0" applyProtection="0">
      <alignment vertical="center"/>
    </xf>
    <xf numFmtId="0" fontId="160" fillId="35" borderId="0" applyNumberFormat="0" applyBorder="0" applyAlignment="0" applyProtection="0">
      <alignment vertical="center"/>
    </xf>
    <xf numFmtId="0" fontId="160" fillId="35" borderId="0" applyNumberFormat="0" applyBorder="0" applyAlignment="0" applyProtection="0">
      <alignment vertical="center"/>
    </xf>
    <xf numFmtId="0" fontId="160" fillId="35" borderId="0" applyNumberFormat="0" applyBorder="0" applyAlignment="0" applyProtection="0">
      <alignment vertical="center"/>
    </xf>
    <xf numFmtId="0" fontId="160" fillId="35" borderId="0" applyNumberFormat="0" applyBorder="0" applyAlignment="0" applyProtection="0">
      <alignment vertical="center"/>
    </xf>
    <xf numFmtId="0" fontId="160" fillId="35" borderId="0" applyNumberFormat="0" applyBorder="0" applyAlignment="0" applyProtection="0">
      <alignment vertical="center"/>
    </xf>
    <xf numFmtId="0" fontId="160" fillId="35" borderId="0" applyNumberFormat="0" applyBorder="0" applyAlignment="0" applyProtection="0">
      <alignment vertical="center"/>
    </xf>
    <xf numFmtId="0" fontId="161" fillId="35" borderId="0" applyNumberFormat="0" applyBorder="0" applyAlignment="0" applyProtection="0">
      <alignment vertical="center"/>
    </xf>
    <xf numFmtId="0" fontId="161" fillId="35" borderId="0" applyNumberFormat="0" applyBorder="0" applyAlignment="0" applyProtection="0">
      <alignment vertical="center"/>
    </xf>
    <xf numFmtId="0" fontId="161" fillId="35" borderId="0" applyNumberFormat="0" applyBorder="0" applyAlignment="0" applyProtection="0">
      <alignment vertical="center"/>
    </xf>
    <xf numFmtId="0" fontId="161" fillId="35" borderId="0" applyNumberFormat="0" applyBorder="0" applyAlignment="0" applyProtection="0">
      <alignment vertical="center"/>
    </xf>
    <xf numFmtId="0" fontId="161" fillId="35" borderId="0" applyNumberFormat="0" applyBorder="0" applyAlignment="0" applyProtection="0">
      <alignment vertical="center"/>
    </xf>
    <xf numFmtId="0" fontId="161" fillId="35" borderId="0" applyNumberFormat="0" applyBorder="0" applyAlignment="0" applyProtection="0">
      <alignment vertical="center"/>
    </xf>
    <xf numFmtId="0" fontId="161" fillId="35" borderId="0" applyNumberFormat="0" applyBorder="0" applyAlignment="0" applyProtection="0">
      <alignment vertical="center"/>
    </xf>
    <xf numFmtId="0" fontId="161" fillId="35" borderId="0" applyNumberFormat="0" applyBorder="0" applyAlignment="0" applyProtection="0">
      <alignment vertical="center"/>
    </xf>
    <xf numFmtId="0" fontId="161" fillId="35" borderId="0" applyNumberFormat="0" applyBorder="0" applyAlignment="0" applyProtection="0">
      <alignment vertical="center"/>
    </xf>
    <xf numFmtId="0" fontId="161" fillId="35" borderId="0" applyNumberFormat="0" applyBorder="0" applyAlignment="0" applyProtection="0">
      <alignment vertical="center"/>
    </xf>
    <xf numFmtId="0" fontId="160" fillId="35" borderId="0" applyNumberFormat="0" applyBorder="0" applyAlignment="0" applyProtection="0">
      <alignment vertical="center"/>
    </xf>
    <xf numFmtId="0" fontId="161" fillId="35" borderId="0" applyNumberFormat="0" applyBorder="0" applyAlignment="0" applyProtection="0">
      <alignment vertical="center"/>
    </xf>
    <xf numFmtId="0" fontId="160" fillId="35" borderId="0" applyNumberFormat="0" applyBorder="0" applyAlignment="0" applyProtection="0">
      <alignment vertical="center"/>
    </xf>
    <xf numFmtId="0" fontId="160" fillId="35" borderId="0" applyNumberFormat="0" applyBorder="0" applyAlignment="0" applyProtection="0">
      <alignment vertical="center"/>
    </xf>
    <xf numFmtId="0" fontId="160" fillId="35" borderId="0" applyNumberFormat="0" applyBorder="0" applyAlignment="0" applyProtection="0">
      <alignment vertical="center"/>
    </xf>
    <xf numFmtId="0" fontId="160" fillId="35" borderId="0" applyNumberFormat="0" applyBorder="0" applyAlignment="0" applyProtection="0">
      <alignment vertical="center"/>
    </xf>
    <xf numFmtId="0" fontId="160" fillId="35" borderId="0" applyNumberFormat="0" applyBorder="0" applyAlignment="0" applyProtection="0">
      <alignment vertical="center"/>
    </xf>
    <xf numFmtId="0" fontId="160" fillId="35" borderId="0" applyNumberFormat="0" applyBorder="0" applyAlignment="0" applyProtection="0">
      <alignment vertical="center"/>
    </xf>
    <xf numFmtId="0" fontId="160" fillId="35" borderId="0" applyNumberFormat="0" applyBorder="0" applyAlignment="0" applyProtection="0">
      <alignment vertical="center"/>
    </xf>
    <xf numFmtId="0" fontId="160" fillId="36" borderId="0" applyNumberFormat="0" applyBorder="0" applyAlignment="0" applyProtection="0">
      <alignment vertical="center"/>
    </xf>
    <xf numFmtId="0" fontId="160" fillId="36" borderId="0" applyNumberFormat="0" applyBorder="0" applyAlignment="0" applyProtection="0">
      <alignment vertical="center"/>
    </xf>
    <xf numFmtId="0" fontId="160" fillId="36" borderId="0" applyNumberFormat="0" applyBorder="0" applyAlignment="0" applyProtection="0">
      <alignment vertical="center"/>
    </xf>
    <xf numFmtId="0" fontId="160" fillId="36" borderId="0" applyNumberFormat="0" applyBorder="0" applyAlignment="0" applyProtection="0">
      <alignment vertical="center"/>
    </xf>
    <xf numFmtId="0" fontId="160" fillId="36" borderId="0" applyNumberFormat="0" applyBorder="0" applyAlignment="0" applyProtection="0">
      <alignment vertical="center"/>
    </xf>
    <xf numFmtId="0" fontId="160" fillId="36" borderId="0" applyNumberFormat="0" applyBorder="0" applyAlignment="0" applyProtection="0">
      <alignment vertical="center"/>
    </xf>
    <xf numFmtId="0" fontId="160" fillId="36" borderId="0" applyNumberFormat="0" applyBorder="0" applyAlignment="0" applyProtection="0">
      <alignment vertical="center"/>
    </xf>
    <xf numFmtId="0" fontId="160" fillId="36" borderId="0" applyNumberFormat="0" applyBorder="0" applyAlignment="0" applyProtection="0">
      <alignment vertical="center"/>
    </xf>
    <xf numFmtId="0" fontId="160" fillId="36" borderId="0" applyNumberFormat="0" applyBorder="0" applyAlignment="0" applyProtection="0">
      <alignment vertical="center"/>
    </xf>
    <xf numFmtId="0" fontId="160" fillId="36" borderId="0" applyNumberFormat="0" applyBorder="0" applyAlignment="0" applyProtection="0">
      <alignment vertical="center"/>
    </xf>
    <xf numFmtId="0" fontId="160" fillId="36" borderId="0" applyNumberFormat="0" applyBorder="0" applyAlignment="0" applyProtection="0">
      <alignment vertical="center"/>
    </xf>
    <xf numFmtId="0" fontId="161" fillId="36" borderId="0" applyNumberFormat="0" applyBorder="0" applyAlignment="0" applyProtection="0">
      <alignment vertical="center"/>
    </xf>
    <xf numFmtId="0" fontId="161" fillId="36" borderId="0" applyNumberFormat="0" applyBorder="0" applyAlignment="0" applyProtection="0">
      <alignment vertical="center"/>
    </xf>
    <xf numFmtId="0" fontId="161" fillId="36" borderId="0" applyNumberFormat="0" applyBorder="0" applyAlignment="0" applyProtection="0">
      <alignment vertical="center"/>
    </xf>
    <xf numFmtId="0" fontId="161" fillId="36" borderId="0" applyNumberFormat="0" applyBorder="0" applyAlignment="0" applyProtection="0">
      <alignment vertical="center"/>
    </xf>
    <xf numFmtId="0" fontId="161" fillId="36" borderId="0" applyNumberFormat="0" applyBorder="0" applyAlignment="0" applyProtection="0">
      <alignment vertical="center"/>
    </xf>
    <xf numFmtId="0" fontId="161" fillId="36" borderId="0" applyNumberFormat="0" applyBorder="0" applyAlignment="0" applyProtection="0">
      <alignment vertical="center"/>
    </xf>
    <xf numFmtId="0" fontId="161" fillId="36" borderId="0" applyNumberFormat="0" applyBorder="0" applyAlignment="0" applyProtection="0">
      <alignment vertical="center"/>
    </xf>
    <xf numFmtId="0" fontId="161" fillId="36" borderId="0" applyNumberFormat="0" applyBorder="0" applyAlignment="0" applyProtection="0">
      <alignment vertical="center"/>
    </xf>
    <xf numFmtId="0" fontId="161" fillId="36" borderId="0" applyNumberFormat="0" applyBorder="0" applyAlignment="0" applyProtection="0">
      <alignment vertical="center"/>
    </xf>
    <xf numFmtId="0" fontId="161" fillId="36" borderId="0" applyNumberFormat="0" applyBorder="0" applyAlignment="0" applyProtection="0">
      <alignment vertical="center"/>
    </xf>
    <xf numFmtId="0" fontId="160" fillId="36" borderId="0" applyNumberFormat="0" applyBorder="0" applyAlignment="0" applyProtection="0">
      <alignment vertical="center"/>
    </xf>
    <xf numFmtId="0" fontId="161" fillId="36" borderId="0" applyNumberFormat="0" applyBorder="0" applyAlignment="0" applyProtection="0">
      <alignment vertical="center"/>
    </xf>
    <xf numFmtId="0" fontId="160" fillId="36" borderId="0" applyNumberFormat="0" applyBorder="0" applyAlignment="0" applyProtection="0">
      <alignment vertical="center"/>
    </xf>
    <xf numFmtId="0" fontId="160" fillId="36" borderId="0" applyNumberFormat="0" applyBorder="0" applyAlignment="0" applyProtection="0">
      <alignment vertical="center"/>
    </xf>
    <xf numFmtId="0" fontId="160" fillId="36" borderId="0" applyNumberFormat="0" applyBorder="0" applyAlignment="0" applyProtection="0">
      <alignment vertical="center"/>
    </xf>
    <xf numFmtId="0" fontId="160" fillId="36" borderId="0" applyNumberFormat="0" applyBorder="0" applyAlignment="0" applyProtection="0">
      <alignment vertical="center"/>
    </xf>
    <xf numFmtId="0" fontId="160" fillId="36" borderId="0" applyNumberFormat="0" applyBorder="0" applyAlignment="0" applyProtection="0">
      <alignment vertical="center"/>
    </xf>
    <xf numFmtId="0" fontId="160" fillId="36" borderId="0" applyNumberFormat="0" applyBorder="0" applyAlignment="0" applyProtection="0">
      <alignment vertical="center"/>
    </xf>
    <xf numFmtId="0" fontId="160" fillId="36" borderId="0" applyNumberFormat="0" applyBorder="0" applyAlignment="0" applyProtection="0">
      <alignment vertical="center"/>
    </xf>
    <xf numFmtId="196" fontId="92" fillId="4" borderId="0">
      <alignment vertical="center"/>
    </xf>
    <xf numFmtId="0" fontId="162" fillId="0" borderId="0" applyNumberFormat="0" applyFill="0" applyBorder="0" applyAlignment="0" applyProtection="0">
      <alignment vertical="center"/>
    </xf>
    <xf numFmtId="0" fontId="162" fillId="0" borderId="0" applyNumberFormat="0" applyFill="0" applyBorder="0" applyAlignment="0" applyProtection="0">
      <alignment vertical="center"/>
    </xf>
    <xf numFmtId="0" fontId="162" fillId="0" borderId="0" applyNumberFormat="0" applyFill="0" applyBorder="0" applyAlignment="0" applyProtection="0">
      <alignment vertical="center"/>
    </xf>
    <xf numFmtId="0" fontId="162" fillId="0" borderId="0" applyNumberFormat="0" applyFill="0" applyBorder="0" applyAlignment="0" applyProtection="0">
      <alignment vertical="center"/>
    </xf>
    <xf numFmtId="0" fontId="162" fillId="0" borderId="0" applyNumberFormat="0" applyFill="0" applyBorder="0" applyAlignment="0" applyProtection="0">
      <alignment vertical="center"/>
    </xf>
    <xf numFmtId="0" fontId="162" fillId="0" borderId="0" applyNumberFormat="0" applyFill="0" applyBorder="0" applyAlignment="0" applyProtection="0">
      <alignment vertical="center"/>
    </xf>
    <xf numFmtId="0" fontId="162" fillId="0" borderId="0" applyNumberFormat="0" applyFill="0" applyBorder="0" applyAlignment="0" applyProtection="0">
      <alignment vertical="center"/>
    </xf>
    <xf numFmtId="0" fontId="162" fillId="0" borderId="0" applyNumberFormat="0" applyFill="0" applyBorder="0" applyAlignment="0" applyProtection="0">
      <alignment vertical="center"/>
    </xf>
    <xf numFmtId="0" fontId="162" fillId="0" borderId="0" applyNumberFormat="0" applyFill="0" applyBorder="0" applyAlignment="0" applyProtection="0">
      <alignment vertical="center"/>
    </xf>
    <xf numFmtId="0" fontId="162" fillId="0" borderId="0" applyNumberFormat="0" applyFill="0" applyBorder="0" applyAlignment="0" applyProtection="0">
      <alignment vertical="center"/>
    </xf>
    <xf numFmtId="0" fontId="162" fillId="0" borderId="0" applyNumberFormat="0" applyFill="0" applyBorder="0" applyAlignment="0" applyProtection="0">
      <alignment vertical="center"/>
    </xf>
    <xf numFmtId="0" fontId="163" fillId="0" borderId="0" applyNumberFormat="0" applyFill="0" applyBorder="0" applyAlignment="0" applyProtection="0">
      <alignment vertical="center"/>
    </xf>
    <xf numFmtId="0" fontId="163" fillId="0" borderId="0" applyNumberFormat="0" applyFill="0" applyBorder="0" applyAlignment="0" applyProtection="0">
      <alignment vertical="center"/>
    </xf>
    <xf numFmtId="0" fontId="163" fillId="0" borderId="0" applyNumberFormat="0" applyFill="0" applyBorder="0" applyAlignment="0" applyProtection="0">
      <alignment vertical="center"/>
    </xf>
    <xf numFmtId="0" fontId="163" fillId="0" borderId="0" applyNumberFormat="0" applyFill="0" applyBorder="0" applyAlignment="0" applyProtection="0">
      <alignment vertical="center"/>
    </xf>
    <xf numFmtId="0" fontId="163" fillId="0" borderId="0" applyNumberFormat="0" applyFill="0" applyBorder="0" applyAlignment="0" applyProtection="0">
      <alignment vertical="center"/>
    </xf>
    <xf numFmtId="0" fontId="163" fillId="0" borderId="0" applyNumberFormat="0" applyFill="0" applyBorder="0" applyAlignment="0" applyProtection="0">
      <alignment vertical="center"/>
    </xf>
    <xf numFmtId="0" fontId="163" fillId="0" borderId="0" applyNumberFormat="0" applyFill="0" applyBorder="0" applyAlignment="0" applyProtection="0">
      <alignment vertical="center"/>
    </xf>
    <xf numFmtId="0" fontId="163" fillId="0" borderId="0" applyNumberFormat="0" applyFill="0" applyBorder="0" applyAlignment="0" applyProtection="0">
      <alignment vertical="center"/>
    </xf>
    <xf numFmtId="0" fontId="163" fillId="0" borderId="0" applyNumberFormat="0" applyFill="0" applyBorder="0" applyAlignment="0" applyProtection="0">
      <alignment vertical="center"/>
    </xf>
    <xf numFmtId="0" fontId="163" fillId="0" borderId="0" applyNumberFormat="0" applyFill="0" applyBorder="0" applyAlignment="0" applyProtection="0">
      <alignment vertical="center"/>
    </xf>
    <xf numFmtId="0" fontId="162" fillId="0" borderId="0" applyNumberFormat="0" applyFill="0" applyBorder="0" applyAlignment="0" applyProtection="0">
      <alignment vertical="center"/>
    </xf>
    <xf numFmtId="0" fontId="163" fillId="0" borderId="0" applyNumberFormat="0" applyFill="0" applyBorder="0" applyAlignment="0" applyProtection="0">
      <alignment vertical="center"/>
    </xf>
    <xf numFmtId="0" fontId="162" fillId="0" borderId="0" applyNumberFormat="0" applyFill="0" applyBorder="0" applyAlignment="0" applyProtection="0">
      <alignment vertical="center"/>
    </xf>
    <xf numFmtId="0" fontId="162" fillId="0" borderId="0" applyNumberFormat="0" applyFill="0" applyBorder="0" applyAlignment="0" applyProtection="0">
      <alignment vertical="center"/>
    </xf>
    <xf numFmtId="0" fontId="162" fillId="0" borderId="0" applyNumberFormat="0" applyFill="0" applyBorder="0" applyAlignment="0" applyProtection="0">
      <alignment vertical="center"/>
    </xf>
    <xf numFmtId="0" fontId="162" fillId="0" borderId="0" applyNumberFormat="0" applyFill="0" applyBorder="0" applyAlignment="0" applyProtection="0">
      <alignment vertical="center"/>
    </xf>
    <xf numFmtId="0" fontId="162" fillId="0" borderId="0" applyNumberFormat="0" applyFill="0" applyBorder="0" applyAlignment="0" applyProtection="0">
      <alignment vertical="center"/>
    </xf>
    <xf numFmtId="0" fontId="162" fillId="0" borderId="0" applyNumberFormat="0" applyFill="0" applyBorder="0" applyAlignment="0" applyProtection="0">
      <alignment vertical="center"/>
    </xf>
    <xf numFmtId="0" fontId="162" fillId="0" borderId="0" applyNumberFormat="0" applyFill="0" applyBorder="0" applyAlignment="0" applyProtection="0">
      <alignment vertical="center"/>
    </xf>
    <xf numFmtId="0" fontId="164" fillId="37" borderId="114" applyNumberFormat="0" applyAlignment="0" applyProtection="0">
      <alignment vertical="center"/>
    </xf>
    <xf numFmtId="0" fontId="164" fillId="37" borderId="114" applyNumberFormat="0" applyAlignment="0" applyProtection="0">
      <alignment vertical="center"/>
    </xf>
    <xf numFmtId="0" fontId="164" fillId="37" borderId="114" applyNumberFormat="0" applyAlignment="0" applyProtection="0">
      <alignment vertical="center"/>
    </xf>
    <xf numFmtId="0" fontId="164" fillId="37" borderId="114" applyNumberFormat="0" applyAlignment="0" applyProtection="0">
      <alignment vertical="center"/>
    </xf>
    <xf numFmtId="0" fontId="164" fillId="37" borderId="114" applyNumberFormat="0" applyAlignment="0" applyProtection="0">
      <alignment vertical="center"/>
    </xf>
    <xf numFmtId="0" fontId="164" fillId="37" borderId="114" applyNumberFormat="0" applyAlignment="0" applyProtection="0">
      <alignment vertical="center"/>
    </xf>
    <xf numFmtId="0" fontId="164" fillId="37" borderId="114" applyNumberFormat="0" applyAlignment="0" applyProtection="0">
      <alignment vertical="center"/>
    </xf>
    <xf numFmtId="0" fontId="164" fillId="37" borderId="114" applyNumberFormat="0" applyAlignment="0" applyProtection="0">
      <alignment vertical="center"/>
    </xf>
    <xf numFmtId="0" fontId="164" fillId="37" borderId="114" applyNumberFormat="0" applyAlignment="0" applyProtection="0">
      <alignment vertical="center"/>
    </xf>
    <xf numFmtId="0" fontId="164" fillId="37" borderId="114" applyNumberFormat="0" applyAlignment="0" applyProtection="0">
      <alignment vertical="center"/>
    </xf>
    <xf numFmtId="0" fontId="164" fillId="37" borderId="114" applyNumberFormat="0" applyAlignment="0" applyProtection="0">
      <alignment vertical="center"/>
    </xf>
    <xf numFmtId="0" fontId="165" fillId="37" borderId="114" applyNumberFormat="0" applyAlignment="0" applyProtection="0">
      <alignment vertical="center"/>
    </xf>
    <xf numFmtId="0" fontId="165" fillId="37" borderId="114" applyNumberFormat="0" applyAlignment="0" applyProtection="0">
      <alignment vertical="center"/>
    </xf>
    <xf numFmtId="0" fontId="165" fillId="37" borderId="114" applyNumberFormat="0" applyAlignment="0" applyProtection="0">
      <alignment vertical="center"/>
    </xf>
    <xf numFmtId="0" fontId="165" fillId="37" borderId="114" applyNumberFormat="0" applyAlignment="0" applyProtection="0">
      <alignment vertical="center"/>
    </xf>
    <xf numFmtId="0" fontId="165" fillId="37" borderId="114" applyNumberFormat="0" applyAlignment="0" applyProtection="0">
      <alignment vertical="center"/>
    </xf>
    <xf numFmtId="0" fontId="165" fillId="37" borderId="114" applyNumberFormat="0" applyAlignment="0" applyProtection="0">
      <alignment vertical="center"/>
    </xf>
    <xf numFmtId="0" fontId="165" fillId="37" borderId="114" applyNumberFormat="0" applyAlignment="0" applyProtection="0">
      <alignment vertical="center"/>
    </xf>
    <xf numFmtId="0" fontId="165" fillId="37" borderId="114" applyNumberFormat="0" applyAlignment="0" applyProtection="0">
      <alignment vertical="center"/>
    </xf>
    <xf numFmtId="0" fontId="165" fillId="37" borderId="114" applyNumberFormat="0" applyAlignment="0" applyProtection="0">
      <alignment vertical="center"/>
    </xf>
    <xf numFmtId="0" fontId="165" fillId="37" borderId="114" applyNumberFormat="0" applyAlignment="0" applyProtection="0">
      <alignment vertical="center"/>
    </xf>
    <xf numFmtId="0" fontId="164" fillId="37" borderId="114" applyNumberFormat="0" applyAlignment="0" applyProtection="0">
      <alignment vertical="center"/>
    </xf>
    <xf numFmtId="0" fontId="165" fillId="37" borderId="114" applyNumberFormat="0" applyAlignment="0" applyProtection="0">
      <alignment vertical="center"/>
    </xf>
    <xf numFmtId="0" fontId="164" fillId="37" borderId="114" applyNumberFormat="0" applyAlignment="0" applyProtection="0">
      <alignment vertical="center"/>
    </xf>
    <xf numFmtId="0" fontId="164" fillId="37" borderId="114" applyNumberFormat="0" applyAlignment="0" applyProtection="0">
      <alignment vertical="center"/>
    </xf>
    <xf numFmtId="0" fontId="164" fillId="37" borderId="114" applyNumberFormat="0" applyAlignment="0" applyProtection="0">
      <alignment vertical="center"/>
    </xf>
    <xf numFmtId="0" fontId="164" fillId="37" borderId="114" applyNumberFormat="0" applyAlignment="0" applyProtection="0">
      <alignment vertical="center"/>
    </xf>
    <xf numFmtId="0" fontId="164" fillId="37" borderId="114" applyNumberFormat="0" applyAlignment="0" applyProtection="0">
      <alignment vertical="center"/>
    </xf>
    <xf numFmtId="0" fontId="164" fillId="37" borderId="114" applyNumberFormat="0" applyAlignment="0" applyProtection="0">
      <alignment vertical="center"/>
    </xf>
    <xf numFmtId="0" fontId="164" fillId="37" borderId="114" applyNumberFormat="0" applyAlignment="0" applyProtection="0">
      <alignment vertical="center"/>
    </xf>
    <xf numFmtId="212" fontId="47" fillId="0" borderId="0">
      <protection locked="0"/>
    </xf>
    <xf numFmtId="0" fontId="93" fillId="0" borderId="0">
      <protection locked="0"/>
    </xf>
    <xf numFmtId="0" fontId="93" fillId="0" borderId="0">
      <protection locked="0"/>
    </xf>
    <xf numFmtId="213" fontId="89" fillId="0" borderId="0"/>
    <xf numFmtId="213" fontId="89" fillId="0" borderId="0"/>
    <xf numFmtId="213" fontId="89" fillId="0" borderId="0"/>
    <xf numFmtId="213" fontId="89" fillId="0" borderId="0"/>
    <xf numFmtId="213" fontId="89" fillId="0" borderId="0"/>
    <xf numFmtId="213" fontId="89" fillId="0" borderId="0"/>
    <xf numFmtId="213" fontId="89" fillId="0" borderId="0"/>
    <xf numFmtId="213" fontId="89" fillId="0" borderId="0"/>
    <xf numFmtId="213" fontId="89" fillId="0" borderId="0"/>
    <xf numFmtId="213" fontId="89" fillId="0" borderId="0"/>
    <xf numFmtId="213" fontId="89" fillId="0" borderId="0"/>
    <xf numFmtId="0" fontId="94" fillId="0" borderId="0"/>
    <xf numFmtId="198" fontId="5" fillId="0" borderId="3">
      <alignment horizontal="right" vertical="center" shrinkToFit="1"/>
    </xf>
    <xf numFmtId="198" fontId="5" fillId="0" borderId="3">
      <alignment horizontal="right" vertical="center" shrinkToFit="1"/>
    </xf>
    <xf numFmtId="198" fontId="5" fillId="0" borderId="3">
      <alignment horizontal="right" vertical="center" shrinkToFit="1"/>
    </xf>
    <xf numFmtId="198" fontId="5" fillId="0" borderId="3">
      <alignment horizontal="right" vertical="center" shrinkToFit="1"/>
    </xf>
    <xf numFmtId="198" fontId="5" fillId="0" borderId="3">
      <alignment horizontal="right" vertical="center" shrinkToFit="1"/>
    </xf>
    <xf numFmtId="198" fontId="5" fillId="0" borderId="3">
      <alignment horizontal="right" vertical="center" shrinkToFit="1"/>
    </xf>
    <xf numFmtId="198" fontId="5" fillId="0" borderId="3">
      <alignment horizontal="right" vertical="center" shrinkToFit="1"/>
    </xf>
    <xf numFmtId="0" fontId="166" fillId="38" borderId="0" applyNumberFormat="0" applyBorder="0" applyAlignment="0" applyProtection="0">
      <alignment vertical="center"/>
    </xf>
    <xf numFmtId="0" fontId="166" fillId="38" borderId="0" applyNumberFormat="0" applyBorder="0" applyAlignment="0" applyProtection="0">
      <alignment vertical="center"/>
    </xf>
    <xf numFmtId="0" fontId="166" fillId="38" borderId="0" applyNumberFormat="0" applyBorder="0" applyAlignment="0" applyProtection="0">
      <alignment vertical="center"/>
    </xf>
    <xf numFmtId="0" fontId="166" fillId="38" borderId="0" applyNumberFormat="0" applyBorder="0" applyAlignment="0" applyProtection="0">
      <alignment vertical="center"/>
    </xf>
    <xf numFmtId="0" fontId="166" fillId="38" borderId="0" applyNumberFormat="0" applyBorder="0" applyAlignment="0" applyProtection="0">
      <alignment vertical="center"/>
    </xf>
    <xf numFmtId="0" fontId="166" fillId="38" borderId="0" applyNumberFormat="0" applyBorder="0" applyAlignment="0" applyProtection="0">
      <alignment vertical="center"/>
    </xf>
    <xf numFmtId="0" fontId="166" fillId="38" borderId="0" applyNumberFormat="0" applyBorder="0" applyAlignment="0" applyProtection="0">
      <alignment vertical="center"/>
    </xf>
    <xf numFmtId="0" fontId="166" fillId="38" borderId="0" applyNumberFormat="0" applyBorder="0" applyAlignment="0" applyProtection="0">
      <alignment vertical="center"/>
    </xf>
    <xf numFmtId="0" fontId="166" fillId="38" borderId="0" applyNumberFormat="0" applyBorder="0" applyAlignment="0" applyProtection="0">
      <alignment vertical="center"/>
    </xf>
    <xf numFmtId="0" fontId="166" fillId="38" borderId="0" applyNumberFormat="0" applyBorder="0" applyAlignment="0" applyProtection="0">
      <alignment vertical="center"/>
    </xf>
    <xf numFmtId="0" fontId="166" fillId="38" borderId="0" applyNumberFormat="0" applyBorder="0" applyAlignment="0" applyProtection="0">
      <alignment vertical="center"/>
    </xf>
    <xf numFmtId="0" fontId="167" fillId="38" borderId="0" applyNumberFormat="0" applyBorder="0" applyAlignment="0" applyProtection="0">
      <alignment vertical="center"/>
    </xf>
    <xf numFmtId="0" fontId="167" fillId="38" borderId="0" applyNumberFormat="0" applyBorder="0" applyAlignment="0" applyProtection="0">
      <alignment vertical="center"/>
    </xf>
    <xf numFmtId="0" fontId="167" fillId="38" borderId="0" applyNumberFormat="0" applyBorder="0" applyAlignment="0" applyProtection="0">
      <alignment vertical="center"/>
    </xf>
    <xf numFmtId="0" fontId="167" fillId="38" borderId="0" applyNumberFormat="0" applyBorder="0" applyAlignment="0" applyProtection="0">
      <alignment vertical="center"/>
    </xf>
    <xf numFmtId="0" fontId="167" fillId="38" borderId="0" applyNumberFormat="0" applyBorder="0" applyAlignment="0" applyProtection="0">
      <alignment vertical="center"/>
    </xf>
    <xf numFmtId="0" fontId="167" fillId="38" borderId="0" applyNumberFormat="0" applyBorder="0" applyAlignment="0" applyProtection="0">
      <alignment vertical="center"/>
    </xf>
    <xf numFmtId="0" fontId="167" fillId="38" borderId="0" applyNumberFormat="0" applyBorder="0" applyAlignment="0" applyProtection="0">
      <alignment vertical="center"/>
    </xf>
    <xf numFmtId="0" fontId="167" fillId="38" borderId="0" applyNumberFormat="0" applyBorder="0" applyAlignment="0" applyProtection="0">
      <alignment vertical="center"/>
    </xf>
    <xf numFmtId="0" fontId="167" fillId="38" borderId="0" applyNumberFormat="0" applyBorder="0" applyAlignment="0" applyProtection="0">
      <alignment vertical="center"/>
    </xf>
    <xf numFmtId="0" fontId="167" fillId="38" borderId="0" applyNumberFormat="0" applyBorder="0" applyAlignment="0" applyProtection="0">
      <alignment vertical="center"/>
    </xf>
    <xf numFmtId="0" fontId="166" fillId="38" borderId="0" applyNumberFormat="0" applyBorder="0" applyAlignment="0" applyProtection="0">
      <alignment vertical="center"/>
    </xf>
    <xf numFmtId="0" fontId="167" fillId="38" borderId="0" applyNumberFormat="0" applyBorder="0" applyAlignment="0" applyProtection="0">
      <alignment vertical="center"/>
    </xf>
    <xf numFmtId="0" fontId="166" fillId="38" borderId="0" applyNumberFormat="0" applyBorder="0" applyAlignment="0" applyProtection="0">
      <alignment vertical="center"/>
    </xf>
    <xf numFmtId="0" fontId="166" fillId="38" borderId="0" applyNumberFormat="0" applyBorder="0" applyAlignment="0" applyProtection="0">
      <alignment vertical="center"/>
    </xf>
    <xf numFmtId="0" fontId="166" fillId="38" borderId="0" applyNumberFormat="0" applyBorder="0" applyAlignment="0" applyProtection="0">
      <alignment vertical="center"/>
    </xf>
    <xf numFmtId="0" fontId="166" fillId="38" borderId="0" applyNumberFormat="0" applyBorder="0" applyAlignment="0" applyProtection="0">
      <alignment vertical="center"/>
    </xf>
    <xf numFmtId="0" fontId="166" fillId="38" borderId="0" applyNumberFormat="0" applyBorder="0" applyAlignment="0" applyProtection="0">
      <alignment vertical="center"/>
    </xf>
    <xf numFmtId="0" fontId="166" fillId="38" borderId="0" applyNumberFormat="0" applyBorder="0" applyAlignment="0" applyProtection="0">
      <alignment vertical="center"/>
    </xf>
    <xf numFmtId="0" fontId="166" fillId="38" borderId="0" applyNumberFormat="0" applyBorder="0" applyAlignment="0" applyProtection="0">
      <alignment vertical="center"/>
    </xf>
    <xf numFmtId="0" fontId="95" fillId="0" borderId="0">
      <protection locked="0"/>
    </xf>
    <xf numFmtId="1" fontId="96" fillId="0" borderId="3" applyFill="0" applyBorder="0">
      <alignment horizontal="center"/>
    </xf>
    <xf numFmtId="1" fontId="96" fillId="0" borderId="3" applyFill="0" applyBorder="0">
      <alignment horizontal="center"/>
    </xf>
    <xf numFmtId="1" fontId="96" fillId="0" borderId="3" applyFill="0" applyBorder="0">
      <alignment horizontal="center"/>
    </xf>
    <xf numFmtId="1" fontId="96" fillId="0" borderId="3" applyFill="0" applyBorder="0">
      <alignment horizontal="center"/>
    </xf>
    <xf numFmtId="1" fontId="96" fillId="0" borderId="3" applyFill="0" applyBorder="0">
      <alignment horizontal="center"/>
    </xf>
    <xf numFmtId="1" fontId="96" fillId="0" borderId="3" applyFill="0" applyBorder="0">
      <alignment horizontal="center"/>
    </xf>
    <xf numFmtId="1" fontId="96" fillId="0" borderId="3" applyFill="0" applyBorder="0">
      <alignment horizontal="center"/>
    </xf>
    <xf numFmtId="0" fontId="95" fillId="0" borderId="0">
      <protection locked="0"/>
    </xf>
    <xf numFmtId="210" fontId="82" fillId="0" borderId="0">
      <protection locked="0"/>
    </xf>
    <xf numFmtId="210" fontId="82" fillId="0" borderId="0">
      <protection locked="0"/>
    </xf>
    <xf numFmtId="40" fontId="97" fillId="0" borderId="0" applyFont="0" applyFill="0" applyBorder="0" applyAlignment="0" applyProtection="0"/>
    <xf numFmtId="38" fontId="97" fillId="0" borderId="0" applyFont="0" applyFill="0" applyBorder="0" applyAlignment="0" applyProtection="0"/>
    <xf numFmtId="0" fontId="2" fillId="39" borderId="115" applyNumberFormat="0" applyFont="0" applyAlignment="0" applyProtection="0">
      <alignment vertical="center"/>
    </xf>
    <xf numFmtId="0" fontId="2" fillId="39" borderId="115" applyNumberFormat="0" applyFont="0" applyAlignment="0" applyProtection="0">
      <alignment vertical="center"/>
    </xf>
    <xf numFmtId="0" fontId="2" fillId="39" borderId="115" applyNumberFormat="0" applyFont="0" applyAlignment="0" applyProtection="0">
      <alignment vertical="center"/>
    </xf>
    <xf numFmtId="0" fontId="2" fillId="39" borderId="115" applyNumberFormat="0" applyFont="0" applyAlignment="0" applyProtection="0">
      <alignment vertical="center"/>
    </xf>
    <xf numFmtId="0" fontId="2" fillId="39" borderId="115" applyNumberFormat="0" applyFont="0" applyAlignment="0" applyProtection="0">
      <alignment vertical="center"/>
    </xf>
    <xf numFmtId="0" fontId="2" fillId="39" borderId="115" applyNumberFormat="0" applyFont="0" applyAlignment="0" applyProtection="0">
      <alignment vertical="center"/>
    </xf>
    <xf numFmtId="0" fontId="2" fillId="39" borderId="115" applyNumberFormat="0" applyFont="0" applyAlignment="0" applyProtection="0">
      <alignment vertical="center"/>
    </xf>
    <xf numFmtId="0" fontId="2" fillId="39" borderId="115" applyNumberFormat="0" applyFont="0" applyAlignment="0" applyProtection="0">
      <alignment vertical="center"/>
    </xf>
    <xf numFmtId="0" fontId="2" fillId="39" borderId="115" applyNumberFormat="0" applyFont="0" applyAlignment="0" applyProtection="0">
      <alignment vertical="center"/>
    </xf>
    <xf numFmtId="0" fontId="2" fillId="39" borderId="115" applyNumberFormat="0" applyFont="0" applyAlignment="0" applyProtection="0">
      <alignment vertical="center"/>
    </xf>
    <xf numFmtId="0" fontId="2" fillId="39" borderId="115" applyNumberFormat="0" applyFont="0" applyAlignment="0" applyProtection="0">
      <alignment vertical="center"/>
    </xf>
    <xf numFmtId="0" fontId="158" fillId="39" borderId="115" applyNumberFormat="0" applyFont="0" applyAlignment="0" applyProtection="0">
      <alignment vertical="center"/>
    </xf>
    <xf numFmtId="0" fontId="140" fillId="39" borderId="115" applyNumberFormat="0" applyFont="0" applyAlignment="0" applyProtection="0">
      <alignment vertical="center"/>
    </xf>
    <xf numFmtId="0" fontId="140" fillId="39" borderId="115" applyNumberFormat="0" applyFont="0" applyAlignment="0" applyProtection="0">
      <alignment vertical="center"/>
    </xf>
    <xf numFmtId="0" fontId="140" fillId="39" borderId="115" applyNumberFormat="0" applyFont="0" applyAlignment="0" applyProtection="0">
      <alignment vertical="center"/>
    </xf>
    <xf numFmtId="0" fontId="140" fillId="39" borderId="115" applyNumberFormat="0" applyFont="0" applyAlignment="0" applyProtection="0">
      <alignment vertical="center"/>
    </xf>
    <xf numFmtId="0" fontId="140" fillId="39" borderId="115" applyNumberFormat="0" applyFont="0" applyAlignment="0" applyProtection="0">
      <alignment vertical="center"/>
    </xf>
    <xf numFmtId="0" fontId="140" fillId="39" borderId="115" applyNumberFormat="0" applyFont="0" applyAlignment="0" applyProtection="0">
      <alignment vertical="center"/>
    </xf>
    <xf numFmtId="0" fontId="140" fillId="39" borderId="115" applyNumberFormat="0" applyFont="0" applyAlignment="0" applyProtection="0">
      <alignment vertical="center"/>
    </xf>
    <xf numFmtId="0" fontId="140" fillId="39" borderId="115" applyNumberFormat="0" applyFont="0" applyAlignment="0" applyProtection="0">
      <alignment vertical="center"/>
    </xf>
    <xf numFmtId="0" fontId="140" fillId="39" borderId="115" applyNumberFormat="0" applyFont="0" applyAlignment="0" applyProtection="0">
      <alignment vertical="center"/>
    </xf>
    <xf numFmtId="0" fontId="140" fillId="39" borderId="115" applyNumberFormat="0" applyFont="0" applyAlignment="0" applyProtection="0">
      <alignment vertical="center"/>
    </xf>
    <xf numFmtId="0" fontId="2" fillId="39" borderId="115" applyNumberFormat="0" applyFont="0" applyAlignment="0" applyProtection="0">
      <alignment vertical="center"/>
    </xf>
    <xf numFmtId="0" fontId="158" fillId="39" borderId="115" applyNumberFormat="0" applyFont="0" applyAlignment="0" applyProtection="0">
      <alignment vertical="center"/>
    </xf>
    <xf numFmtId="0" fontId="140" fillId="39" borderId="115" applyNumberFormat="0" applyFont="0" applyAlignment="0" applyProtection="0">
      <alignment vertical="center"/>
    </xf>
    <xf numFmtId="0" fontId="2" fillId="39" borderId="115" applyNumberFormat="0" applyFont="0" applyAlignment="0" applyProtection="0">
      <alignment vertical="center"/>
    </xf>
    <xf numFmtId="0" fontId="2" fillId="39" borderId="115" applyNumberFormat="0" applyFont="0" applyAlignment="0" applyProtection="0">
      <alignment vertical="center"/>
    </xf>
    <xf numFmtId="0" fontId="2" fillId="39" borderId="115" applyNumberFormat="0" applyFont="0" applyAlignment="0" applyProtection="0">
      <alignment vertical="center"/>
    </xf>
    <xf numFmtId="0" fontId="2" fillId="39" borderId="115" applyNumberFormat="0" applyFont="0" applyAlignment="0" applyProtection="0">
      <alignment vertical="center"/>
    </xf>
    <xf numFmtId="0" fontId="2" fillId="39" borderId="115" applyNumberFormat="0" applyFont="0" applyAlignment="0" applyProtection="0">
      <alignment vertical="center"/>
    </xf>
    <xf numFmtId="0" fontId="2" fillId="39" borderId="115" applyNumberFormat="0" applyFont="0" applyAlignment="0" applyProtection="0">
      <alignment vertical="center"/>
    </xf>
    <xf numFmtId="214" fontId="38" fillId="0" borderId="0">
      <alignment vertical="center"/>
    </xf>
    <xf numFmtId="0" fontId="97" fillId="0" borderId="0" applyFont="0" applyFill="0" applyBorder="0" applyAlignment="0" applyProtection="0"/>
    <xf numFmtId="0" fontId="97" fillId="0" borderId="0" applyFont="0" applyFill="0" applyBorder="0" applyAlignment="0" applyProtection="0"/>
    <xf numFmtId="9" fontId="71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153" fillId="0" borderId="0" applyFont="0" applyFill="0" applyBorder="0" applyAlignment="0" applyProtection="0">
      <alignment vertical="center"/>
    </xf>
    <xf numFmtId="9" fontId="140" fillId="0" borderId="0" applyFont="0" applyFill="0" applyBorder="0" applyAlignment="0" applyProtection="0">
      <alignment vertical="center"/>
    </xf>
    <xf numFmtId="9" fontId="140" fillId="0" borderId="0" applyFont="0" applyFill="0" applyBorder="0" applyAlignment="0" applyProtection="0">
      <alignment vertical="center"/>
    </xf>
    <xf numFmtId="9" fontId="140" fillId="0" borderId="0" applyFont="0" applyFill="0" applyBorder="0" applyAlignment="0" applyProtection="0">
      <alignment vertical="center"/>
    </xf>
    <xf numFmtId="9" fontId="140" fillId="0" borderId="0" applyFont="0" applyFill="0" applyBorder="0" applyAlignment="0" applyProtection="0">
      <alignment vertical="center"/>
    </xf>
    <xf numFmtId="9" fontId="140" fillId="0" borderId="0" applyFont="0" applyFill="0" applyBorder="0" applyAlignment="0" applyProtection="0">
      <alignment vertical="center"/>
    </xf>
    <xf numFmtId="9" fontId="140" fillId="0" borderId="0" applyFont="0" applyFill="0" applyBorder="0" applyAlignment="0" applyProtection="0">
      <alignment vertical="center"/>
    </xf>
    <xf numFmtId="9" fontId="140" fillId="0" borderId="0" applyFont="0" applyFill="0" applyBorder="0" applyAlignment="0" applyProtection="0">
      <alignment vertical="center"/>
    </xf>
    <xf numFmtId="9" fontId="140" fillId="0" borderId="0" applyFont="0" applyFill="0" applyBorder="0" applyAlignment="0" applyProtection="0">
      <alignment vertical="center"/>
    </xf>
    <xf numFmtId="9" fontId="159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215" fontId="98" fillId="0" borderId="3" applyFont="0" applyBorder="0" applyAlignment="0">
      <alignment horizontal="center" vertical="center"/>
    </xf>
    <xf numFmtId="215" fontId="98" fillId="0" borderId="3" applyFont="0" applyBorder="0" applyAlignment="0">
      <alignment horizontal="center" vertical="center"/>
    </xf>
    <xf numFmtId="215" fontId="98" fillId="0" borderId="3" applyFont="0" applyBorder="0" applyAlignment="0">
      <alignment horizontal="center" vertical="center"/>
    </xf>
    <xf numFmtId="215" fontId="98" fillId="0" borderId="3" applyFont="0" applyBorder="0" applyAlignment="0">
      <alignment horizontal="center" vertical="center"/>
    </xf>
    <xf numFmtId="215" fontId="98" fillId="0" borderId="3" applyFont="0" applyBorder="0" applyAlignment="0">
      <alignment horizontal="center" vertical="center"/>
    </xf>
    <xf numFmtId="215" fontId="98" fillId="0" borderId="3" applyFont="0" applyBorder="0" applyAlignment="0">
      <alignment horizontal="center" vertical="center"/>
    </xf>
    <xf numFmtId="215" fontId="98" fillId="0" borderId="3" applyFont="0" applyBorder="0" applyAlignment="0">
      <alignment horizontal="center" vertical="center"/>
    </xf>
    <xf numFmtId="0" fontId="168" fillId="40" borderId="0" applyNumberFormat="0" applyBorder="0" applyAlignment="0" applyProtection="0">
      <alignment vertical="center"/>
    </xf>
    <xf numFmtId="0" fontId="168" fillId="40" borderId="0" applyNumberFormat="0" applyBorder="0" applyAlignment="0" applyProtection="0">
      <alignment vertical="center"/>
    </xf>
    <xf numFmtId="0" fontId="168" fillId="40" borderId="0" applyNumberFormat="0" applyBorder="0" applyAlignment="0" applyProtection="0">
      <alignment vertical="center"/>
    </xf>
    <xf numFmtId="0" fontId="168" fillId="40" borderId="0" applyNumberFormat="0" applyBorder="0" applyAlignment="0" applyProtection="0">
      <alignment vertical="center"/>
    </xf>
    <xf numFmtId="0" fontId="168" fillId="40" borderId="0" applyNumberFormat="0" applyBorder="0" applyAlignment="0" applyProtection="0">
      <alignment vertical="center"/>
    </xf>
    <xf numFmtId="0" fontId="168" fillId="40" borderId="0" applyNumberFormat="0" applyBorder="0" applyAlignment="0" applyProtection="0">
      <alignment vertical="center"/>
    </xf>
    <xf numFmtId="0" fontId="168" fillId="40" borderId="0" applyNumberFormat="0" applyBorder="0" applyAlignment="0" applyProtection="0">
      <alignment vertical="center"/>
    </xf>
    <xf numFmtId="0" fontId="168" fillId="40" borderId="0" applyNumberFormat="0" applyBorder="0" applyAlignment="0" applyProtection="0">
      <alignment vertical="center"/>
    </xf>
    <xf numFmtId="0" fontId="168" fillId="40" borderId="0" applyNumberFormat="0" applyBorder="0" applyAlignment="0" applyProtection="0">
      <alignment vertical="center"/>
    </xf>
    <xf numFmtId="0" fontId="168" fillId="40" borderId="0" applyNumberFormat="0" applyBorder="0" applyAlignment="0" applyProtection="0">
      <alignment vertical="center"/>
    </xf>
    <xf numFmtId="0" fontId="168" fillId="40" borderId="0" applyNumberFormat="0" applyBorder="0" applyAlignment="0" applyProtection="0">
      <alignment vertical="center"/>
    </xf>
    <xf numFmtId="0" fontId="169" fillId="40" borderId="0" applyNumberFormat="0" applyBorder="0" applyAlignment="0" applyProtection="0">
      <alignment vertical="center"/>
    </xf>
    <xf numFmtId="0" fontId="169" fillId="40" borderId="0" applyNumberFormat="0" applyBorder="0" applyAlignment="0" applyProtection="0">
      <alignment vertical="center"/>
    </xf>
    <xf numFmtId="0" fontId="169" fillId="40" borderId="0" applyNumberFormat="0" applyBorder="0" applyAlignment="0" applyProtection="0">
      <alignment vertical="center"/>
    </xf>
    <xf numFmtId="0" fontId="169" fillId="40" borderId="0" applyNumberFormat="0" applyBorder="0" applyAlignment="0" applyProtection="0">
      <alignment vertical="center"/>
    </xf>
    <xf numFmtId="0" fontId="169" fillId="40" borderId="0" applyNumberFormat="0" applyBorder="0" applyAlignment="0" applyProtection="0">
      <alignment vertical="center"/>
    </xf>
    <xf numFmtId="0" fontId="169" fillId="40" borderId="0" applyNumberFormat="0" applyBorder="0" applyAlignment="0" applyProtection="0">
      <alignment vertical="center"/>
    </xf>
    <xf numFmtId="0" fontId="169" fillId="40" borderId="0" applyNumberFormat="0" applyBorder="0" applyAlignment="0" applyProtection="0">
      <alignment vertical="center"/>
    </xf>
    <xf numFmtId="0" fontId="169" fillId="40" borderId="0" applyNumberFormat="0" applyBorder="0" applyAlignment="0" applyProtection="0">
      <alignment vertical="center"/>
    </xf>
    <xf numFmtId="0" fontId="169" fillId="40" borderId="0" applyNumberFormat="0" applyBorder="0" applyAlignment="0" applyProtection="0">
      <alignment vertical="center"/>
    </xf>
    <xf numFmtId="0" fontId="169" fillId="40" borderId="0" applyNumberFormat="0" applyBorder="0" applyAlignment="0" applyProtection="0">
      <alignment vertical="center"/>
    </xf>
    <xf numFmtId="0" fontId="168" fillId="40" borderId="0" applyNumberFormat="0" applyBorder="0" applyAlignment="0" applyProtection="0">
      <alignment vertical="center"/>
    </xf>
    <xf numFmtId="0" fontId="169" fillId="40" borderId="0" applyNumberFormat="0" applyBorder="0" applyAlignment="0" applyProtection="0">
      <alignment vertical="center"/>
    </xf>
    <xf numFmtId="0" fontId="168" fillId="40" borderId="0" applyNumberFormat="0" applyBorder="0" applyAlignment="0" applyProtection="0">
      <alignment vertical="center"/>
    </xf>
    <xf numFmtId="0" fontId="168" fillId="40" borderId="0" applyNumberFormat="0" applyBorder="0" applyAlignment="0" applyProtection="0">
      <alignment vertical="center"/>
    </xf>
    <xf numFmtId="0" fontId="168" fillId="40" borderId="0" applyNumberFormat="0" applyBorder="0" applyAlignment="0" applyProtection="0">
      <alignment vertical="center"/>
    </xf>
    <xf numFmtId="0" fontId="168" fillId="40" borderId="0" applyNumberFormat="0" applyBorder="0" applyAlignment="0" applyProtection="0">
      <alignment vertical="center"/>
    </xf>
    <xf numFmtId="0" fontId="168" fillId="40" borderId="0" applyNumberFormat="0" applyBorder="0" applyAlignment="0" applyProtection="0">
      <alignment vertical="center"/>
    </xf>
    <xf numFmtId="0" fontId="168" fillId="40" borderId="0" applyNumberFormat="0" applyBorder="0" applyAlignment="0" applyProtection="0">
      <alignment vertical="center"/>
    </xf>
    <xf numFmtId="0" fontId="168" fillId="40" borderId="0" applyNumberFormat="0" applyBorder="0" applyAlignment="0" applyProtection="0">
      <alignment vertical="center"/>
    </xf>
    <xf numFmtId="0" fontId="75" fillId="0" borderId="0"/>
    <xf numFmtId="210" fontId="82" fillId="0" borderId="0">
      <protection locked="0"/>
    </xf>
    <xf numFmtId="0" fontId="38" fillId="0" borderId="0" applyBorder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1" fillId="0" borderId="0" applyNumberFormat="0" applyFill="0" applyBorder="0" applyAlignment="0" applyProtection="0">
      <alignment vertical="center"/>
    </xf>
    <xf numFmtId="0" fontId="171" fillId="0" borderId="0" applyNumberFormat="0" applyFill="0" applyBorder="0" applyAlignment="0" applyProtection="0">
      <alignment vertical="center"/>
    </xf>
    <xf numFmtId="0" fontId="171" fillId="0" borderId="0" applyNumberFormat="0" applyFill="0" applyBorder="0" applyAlignment="0" applyProtection="0">
      <alignment vertical="center"/>
    </xf>
    <xf numFmtId="0" fontId="171" fillId="0" borderId="0" applyNumberFormat="0" applyFill="0" applyBorder="0" applyAlignment="0" applyProtection="0">
      <alignment vertical="center"/>
    </xf>
    <xf numFmtId="0" fontId="171" fillId="0" borderId="0" applyNumberFormat="0" applyFill="0" applyBorder="0" applyAlignment="0" applyProtection="0">
      <alignment vertical="center"/>
    </xf>
    <xf numFmtId="0" fontId="171" fillId="0" borderId="0" applyNumberFormat="0" applyFill="0" applyBorder="0" applyAlignment="0" applyProtection="0">
      <alignment vertical="center"/>
    </xf>
    <xf numFmtId="0" fontId="171" fillId="0" borderId="0" applyNumberFormat="0" applyFill="0" applyBorder="0" applyAlignment="0" applyProtection="0">
      <alignment vertical="center"/>
    </xf>
    <xf numFmtId="0" fontId="171" fillId="0" borderId="0" applyNumberFormat="0" applyFill="0" applyBorder="0" applyAlignment="0" applyProtection="0">
      <alignment vertical="center"/>
    </xf>
    <xf numFmtId="0" fontId="171" fillId="0" borderId="0" applyNumberFormat="0" applyFill="0" applyBorder="0" applyAlignment="0" applyProtection="0">
      <alignment vertical="center"/>
    </xf>
    <xf numFmtId="0" fontId="171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1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2" fillId="41" borderId="116" applyNumberFormat="0" applyAlignment="0" applyProtection="0">
      <alignment vertical="center"/>
    </xf>
    <xf numFmtId="0" fontId="172" fillId="41" borderId="116" applyNumberFormat="0" applyAlignment="0" applyProtection="0">
      <alignment vertical="center"/>
    </xf>
    <xf numFmtId="0" fontId="172" fillId="41" borderId="116" applyNumberFormat="0" applyAlignment="0" applyProtection="0">
      <alignment vertical="center"/>
    </xf>
    <xf numFmtId="0" fontId="172" fillId="41" borderId="116" applyNumberFormat="0" applyAlignment="0" applyProtection="0">
      <alignment vertical="center"/>
    </xf>
    <xf numFmtId="0" fontId="172" fillId="41" borderId="116" applyNumberFormat="0" applyAlignment="0" applyProtection="0">
      <alignment vertical="center"/>
    </xf>
    <xf numFmtId="0" fontId="172" fillId="41" borderId="116" applyNumberFormat="0" applyAlignment="0" applyProtection="0">
      <alignment vertical="center"/>
    </xf>
    <xf numFmtId="0" fontId="172" fillId="41" borderId="116" applyNumberFormat="0" applyAlignment="0" applyProtection="0">
      <alignment vertical="center"/>
    </xf>
    <xf numFmtId="0" fontId="172" fillId="41" borderId="116" applyNumberFormat="0" applyAlignment="0" applyProtection="0">
      <alignment vertical="center"/>
    </xf>
    <xf numFmtId="0" fontId="172" fillId="41" borderId="116" applyNumberFormat="0" applyAlignment="0" applyProtection="0">
      <alignment vertical="center"/>
    </xf>
    <xf numFmtId="0" fontId="172" fillId="41" borderId="116" applyNumberFormat="0" applyAlignment="0" applyProtection="0">
      <alignment vertical="center"/>
    </xf>
    <xf numFmtId="0" fontId="172" fillId="41" borderId="116" applyNumberFormat="0" applyAlignment="0" applyProtection="0">
      <alignment vertical="center"/>
    </xf>
    <xf numFmtId="0" fontId="173" fillId="41" borderId="116" applyNumberFormat="0" applyAlignment="0" applyProtection="0">
      <alignment vertical="center"/>
    </xf>
    <xf numFmtId="0" fontId="173" fillId="41" borderId="116" applyNumberFormat="0" applyAlignment="0" applyProtection="0">
      <alignment vertical="center"/>
    </xf>
    <xf numFmtId="0" fontId="173" fillId="41" borderId="116" applyNumberFormat="0" applyAlignment="0" applyProtection="0">
      <alignment vertical="center"/>
    </xf>
    <xf numFmtId="0" fontId="173" fillId="41" borderId="116" applyNumberFormat="0" applyAlignment="0" applyProtection="0">
      <alignment vertical="center"/>
    </xf>
    <xf numFmtId="0" fontId="173" fillId="41" borderId="116" applyNumberFormat="0" applyAlignment="0" applyProtection="0">
      <alignment vertical="center"/>
    </xf>
    <xf numFmtId="0" fontId="173" fillId="41" borderId="116" applyNumberFormat="0" applyAlignment="0" applyProtection="0">
      <alignment vertical="center"/>
    </xf>
    <xf numFmtId="0" fontId="173" fillId="41" borderId="116" applyNumberFormat="0" applyAlignment="0" applyProtection="0">
      <alignment vertical="center"/>
    </xf>
    <xf numFmtId="0" fontId="173" fillId="41" borderId="116" applyNumberFormat="0" applyAlignment="0" applyProtection="0">
      <alignment vertical="center"/>
    </xf>
    <xf numFmtId="0" fontId="173" fillId="41" borderId="116" applyNumberFormat="0" applyAlignment="0" applyProtection="0">
      <alignment vertical="center"/>
    </xf>
    <xf numFmtId="0" fontId="173" fillId="41" borderId="116" applyNumberFormat="0" applyAlignment="0" applyProtection="0">
      <alignment vertical="center"/>
    </xf>
    <xf numFmtId="0" fontId="172" fillId="41" borderId="116" applyNumberFormat="0" applyAlignment="0" applyProtection="0">
      <alignment vertical="center"/>
    </xf>
    <xf numFmtId="0" fontId="173" fillId="41" borderId="116" applyNumberFormat="0" applyAlignment="0" applyProtection="0">
      <alignment vertical="center"/>
    </xf>
    <xf numFmtId="0" fontId="172" fillId="41" borderId="116" applyNumberFormat="0" applyAlignment="0" applyProtection="0">
      <alignment vertical="center"/>
    </xf>
    <xf numFmtId="0" fontId="172" fillId="41" borderId="116" applyNumberFormat="0" applyAlignment="0" applyProtection="0">
      <alignment vertical="center"/>
    </xf>
    <xf numFmtId="0" fontId="172" fillId="41" borderId="116" applyNumberFormat="0" applyAlignment="0" applyProtection="0">
      <alignment vertical="center"/>
    </xf>
    <xf numFmtId="0" fontId="172" fillId="41" borderId="116" applyNumberFormat="0" applyAlignment="0" applyProtection="0">
      <alignment vertical="center"/>
    </xf>
    <xf numFmtId="0" fontId="172" fillId="41" borderId="116" applyNumberFormat="0" applyAlignment="0" applyProtection="0">
      <alignment vertical="center"/>
    </xf>
    <xf numFmtId="0" fontId="172" fillId="41" borderId="116" applyNumberFormat="0" applyAlignment="0" applyProtection="0">
      <alignment vertical="center"/>
    </xf>
    <xf numFmtId="0" fontId="172" fillId="41" borderId="116" applyNumberFormat="0" applyAlignment="0" applyProtection="0">
      <alignment vertical="center"/>
    </xf>
    <xf numFmtId="196" fontId="12" fillId="4" borderId="3">
      <alignment horizontal="right" vertical="center"/>
      <protection locked="0"/>
    </xf>
    <xf numFmtId="196" fontId="12" fillId="4" borderId="3">
      <alignment horizontal="right" vertical="center"/>
      <protection locked="0"/>
    </xf>
    <xf numFmtId="196" fontId="12" fillId="4" borderId="3">
      <alignment horizontal="right" vertical="center"/>
      <protection locked="0"/>
    </xf>
    <xf numFmtId="196" fontId="12" fillId="4" borderId="3">
      <alignment horizontal="right" vertical="center"/>
      <protection locked="0"/>
    </xf>
    <xf numFmtId="196" fontId="12" fillId="4" borderId="3">
      <alignment horizontal="right" vertical="center"/>
      <protection locked="0"/>
    </xf>
    <xf numFmtId="196" fontId="12" fillId="4" borderId="3">
      <alignment horizontal="right" vertical="center"/>
      <protection locked="0"/>
    </xf>
    <xf numFmtId="196" fontId="12" fillId="4" borderId="3">
      <alignment horizontal="right" vertical="center"/>
      <protection locked="0"/>
    </xf>
    <xf numFmtId="41" fontId="7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152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1" fontId="15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196" fontId="2" fillId="0" borderId="0" applyFont="0" applyFill="0" applyBorder="0" applyAlignment="0" applyProtection="0">
      <alignment vertical="center"/>
    </xf>
    <xf numFmtId="196" fontId="2" fillId="0" borderId="0" applyFont="0" applyFill="0" applyBorder="0" applyAlignment="0" applyProtection="0">
      <alignment vertical="center"/>
    </xf>
    <xf numFmtId="196" fontId="2" fillId="0" borderId="0" applyFont="0" applyFill="0" applyBorder="0" applyAlignment="0" applyProtection="0">
      <alignment vertical="center"/>
    </xf>
    <xf numFmtId="196" fontId="2" fillId="0" borderId="0" applyFont="0" applyFill="0" applyBorder="0" applyAlignment="0" applyProtection="0">
      <alignment vertical="center"/>
    </xf>
    <xf numFmtId="0" fontId="38" fillId="0" borderId="0" applyFont="0" applyFill="0" applyBorder="0" applyAlignment="0" applyProtection="0"/>
    <xf numFmtId="196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196" fontId="2" fillId="0" borderId="0" applyFont="0" applyFill="0" applyBorder="0" applyAlignment="0" applyProtection="0">
      <alignment vertical="center"/>
    </xf>
    <xf numFmtId="196" fontId="2" fillId="0" borderId="0" applyFont="0" applyFill="0" applyBorder="0" applyAlignment="0" applyProtection="0">
      <alignment vertical="center"/>
    </xf>
    <xf numFmtId="196" fontId="2" fillId="0" borderId="0" applyFont="0" applyFill="0" applyBorder="0" applyAlignment="0" applyProtection="0">
      <alignment vertical="center"/>
    </xf>
    <xf numFmtId="196" fontId="2" fillId="0" borderId="0" applyFont="0" applyFill="0" applyBorder="0" applyAlignment="0" applyProtection="0">
      <alignment vertical="center"/>
    </xf>
    <xf numFmtId="196" fontId="2" fillId="0" borderId="0" applyFont="0" applyFill="0" applyBorder="0" applyAlignment="0" applyProtection="0">
      <alignment vertical="center"/>
    </xf>
    <xf numFmtId="196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220" fontId="99" fillId="0" borderId="0" applyFont="0" applyFill="0" applyBorder="0" applyProtection="0">
      <alignment horizontal="right"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58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16" fillId="0" borderId="0" applyFont="0" applyFill="0" applyBorder="0" applyAlignment="0" applyProtection="0"/>
    <xf numFmtId="0" fontId="5" fillId="0" borderId="0"/>
    <xf numFmtId="38" fontId="70" fillId="2" borderId="11">
      <alignment horizontal="center" vertical="center"/>
    </xf>
    <xf numFmtId="0" fontId="5" fillId="0" borderId="0"/>
    <xf numFmtId="211" fontId="3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211" fontId="3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211" fontId="3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211" fontId="38" fillId="0" borderId="0" applyFont="0" applyFill="0" applyBorder="0" applyAlignment="0" applyProtection="0"/>
    <xf numFmtId="211" fontId="38" fillId="0" borderId="0" applyFont="0" applyFill="0" applyBorder="0" applyAlignment="0" applyProtection="0"/>
    <xf numFmtId="211" fontId="38" fillId="0" borderId="0" applyFont="0" applyFill="0" applyBorder="0" applyAlignment="0" applyProtection="0"/>
    <xf numFmtId="211" fontId="3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211" fontId="38" fillId="0" borderId="0" applyFont="0" applyFill="0" applyBorder="0" applyAlignment="0" applyProtection="0"/>
    <xf numFmtId="211" fontId="38" fillId="0" borderId="0" applyFont="0" applyFill="0" applyBorder="0" applyAlignment="0" applyProtection="0"/>
    <xf numFmtId="211" fontId="38" fillId="0" borderId="0" applyFont="0" applyFill="0" applyBorder="0" applyAlignment="0" applyProtection="0"/>
    <xf numFmtId="211" fontId="3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211" fontId="38" fillId="0" borderId="0" applyFont="0" applyFill="0" applyBorder="0" applyAlignment="0" applyProtection="0"/>
    <xf numFmtId="0" fontId="5" fillId="0" borderId="0" applyFont="0" applyFill="0" applyBorder="0" applyAlignment="0" applyProtection="0"/>
    <xf numFmtId="211" fontId="38" fillId="0" borderId="0" applyFont="0" applyFill="0" applyBorder="0" applyAlignment="0" applyProtection="0"/>
    <xf numFmtId="0" fontId="5" fillId="0" borderId="0" applyFont="0" applyFill="0" applyBorder="0" applyAlignment="0" applyProtection="0"/>
    <xf numFmtId="211" fontId="38" fillId="0" borderId="0" applyFont="0" applyFill="0" applyBorder="0" applyAlignment="0" applyProtection="0"/>
    <xf numFmtId="0" fontId="5" fillId="0" borderId="0" applyFont="0" applyFill="0" applyBorder="0" applyAlignment="0" applyProtection="0"/>
    <xf numFmtId="211" fontId="38" fillId="0" borderId="0" applyFont="0" applyFill="0" applyBorder="0" applyAlignment="0" applyProtection="0"/>
    <xf numFmtId="0" fontId="5" fillId="0" borderId="0" applyFont="0" applyFill="0" applyBorder="0" applyAlignment="0" applyProtection="0"/>
    <xf numFmtId="211" fontId="38" fillId="0" borderId="0" applyFont="0" applyFill="0" applyBorder="0" applyAlignment="0" applyProtection="0"/>
    <xf numFmtId="211" fontId="38" fillId="0" borderId="0" applyFont="0" applyFill="0" applyBorder="0" applyAlignment="0" applyProtection="0"/>
    <xf numFmtId="211" fontId="38" fillId="0" borderId="0" applyFont="0" applyFill="0" applyBorder="0" applyAlignment="0" applyProtection="0"/>
    <xf numFmtId="0" fontId="5" fillId="0" borderId="0" applyFont="0" applyFill="0" applyBorder="0" applyAlignment="0" applyProtection="0"/>
    <xf numFmtId="216" fontId="38" fillId="0" borderId="9"/>
    <xf numFmtId="0" fontId="100" fillId="0" borderId="12"/>
    <xf numFmtId="0" fontId="174" fillId="0" borderId="117" applyNumberFormat="0" applyFill="0" applyAlignment="0" applyProtection="0">
      <alignment vertical="center"/>
    </xf>
    <xf numFmtId="0" fontId="174" fillId="0" borderId="117" applyNumberFormat="0" applyFill="0" applyAlignment="0" applyProtection="0">
      <alignment vertical="center"/>
    </xf>
    <xf numFmtId="0" fontId="174" fillId="0" borderId="117" applyNumberFormat="0" applyFill="0" applyAlignment="0" applyProtection="0">
      <alignment vertical="center"/>
    </xf>
    <xf numFmtId="0" fontId="174" fillId="0" borderId="117" applyNumberFormat="0" applyFill="0" applyAlignment="0" applyProtection="0">
      <alignment vertical="center"/>
    </xf>
    <xf numFmtId="0" fontId="174" fillId="0" borderId="117" applyNumberFormat="0" applyFill="0" applyAlignment="0" applyProtection="0">
      <alignment vertical="center"/>
    </xf>
    <xf numFmtId="0" fontId="174" fillId="0" borderId="117" applyNumberFormat="0" applyFill="0" applyAlignment="0" applyProtection="0">
      <alignment vertical="center"/>
    </xf>
    <xf numFmtId="0" fontId="174" fillId="0" borderId="117" applyNumberFormat="0" applyFill="0" applyAlignment="0" applyProtection="0">
      <alignment vertical="center"/>
    </xf>
    <xf numFmtId="0" fontId="174" fillId="0" borderId="117" applyNumberFormat="0" applyFill="0" applyAlignment="0" applyProtection="0">
      <alignment vertical="center"/>
    </xf>
    <xf numFmtId="0" fontId="174" fillId="0" borderId="117" applyNumberFormat="0" applyFill="0" applyAlignment="0" applyProtection="0">
      <alignment vertical="center"/>
    </xf>
    <xf numFmtId="0" fontId="174" fillId="0" borderId="117" applyNumberFormat="0" applyFill="0" applyAlignment="0" applyProtection="0">
      <alignment vertical="center"/>
    </xf>
    <xf numFmtId="0" fontId="174" fillId="0" borderId="117" applyNumberFormat="0" applyFill="0" applyAlignment="0" applyProtection="0">
      <alignment vertical="center"/>
    </xf>
    <xf numFmtId="0" fontId="175" fillId="0" borderId="117" applyNumberFormat="0" applyFill="0" applyAlignment="0" applyProtection="0">
      <alignment vertical="center"/>
    </xf>
    <xf numFmtId="0" fontId="175" fillId="0" borderId="117" applyNumberFormat="0" applyFill="0" applyAlignment="0" applyProtection="0">
      <alignment vertical="center"/>
    </xf>
    <xf numFmtId="0" fontId="175" fillId="0" borderId="117" applyNumberFormat="0" applyFill="0" applyAlignment="0" applyProtection="0">
      <alignment vertical="center"/>
    </xf>
    <xf numFmtId="0" fontId="175" fillId="0" borderId="117" applyNumberFormat="0" applyFill="0" applyAlignment="0" applyProtection="0">
      <alignment vertical="center"/>
    </xf>
    <xf numFmtId="0" fontId="175" fillId="0" borderId="117" applyNumberFormat="0" applyFill="0" applyAlignment="0" applyProtection="0">
      <alignment vertical="center"/>
    </xf>
    <xf numFmtId="0" fontId="175" fillId="0" borderId="117" applyNumberFormat="0" applyFill="0" applyAlignment="0" applyProtection="0">
      <alignment vertical="center"/>
    </xf>
    <xf numFmtId="0" fontId="175" fillId="0" borderId="117" applyNumberFormat="0" applyFill="0" applyAlignment="0" applyProtection="0">
      <alignment vertical="center"/>
    </xf>
    <xf numFmtId="0" fontId="175" fillId="0" borderId="117" applyNumberFormat="0" applyFill="0" applyAlignment="0" applyProtection="0">
      <alignment vertical="center"/>
    </xf>
    <xf numFmtId="0" fontId="175" fillId="0" borderId="117" applyNumberFormat="0" applyFill="0" applyAlignment="0" applyProtection="0">
      <alignment vertical="center"/>
    </xf>
    <xf numFmtId="0" fontId="175" fillId="0" borderId="117" applyNumberFormat="0" applyFill="0" applyAlignment="0" applyProtection="0">
      <alignment vertical="center"/>
    </xf>
    <xf numFmtId="0" fontId="174" fillId="0" borderId="117" applyNumberFormat="0" applyFill="0" applyAlignment="0" applyProtection="0">
      <alignment vertical="center"/>
    </xf>
    <xf numFmtId="0" fontId="175" fillId="0" borderId="117" applyNumberFormat="0" applyFill="0" applyAlignment="0" applyProtection="0">
      <alignment vertical="center"/>
    </xf>
    <xf numFmtId="0" fontId="174" fillId="0" borderId="117" applyNumberFormat="0" applyFill="0" applyAlignment="0" applyProtection="0">
      <alignment vertical="center"/>
    </xf>
    <xf numFmtId="0" fontId="174" fillId="0" borderId="117" applyNumberFormat="0" applyFill="0" applyAlignment="0" applyProtection="0">
      <alignment vertical="center"/>
    </xf>
    <xf numFmtId="0" fontId="174" fillId="0" borderId="117" applyNumberFormat="0" applyFill="0" applyAlignment="0" applyProtection="0">
      <alignment vertical="center"/>
    </xf>
    <xf numFmtId="0" fontId="174" fillId="0" borderId="117" applyNumberFormat="0" applyFill="0" applyAlignment="0" applyProtection="0">
      <alignment vertical="center"/>
    </xf>
    <xf numFmtId="0" fontId="174" fillId="0" borderId="117" applyNumberFormat="0" applyFill="0" applyAlignment="0" applyProtection="0">
      <alignment vertical="center"/>
    </xf>
    <xf numFmtId="0" fontId="174" fillId="0" borderId="117" applyNumberFormat="0" applyFill="0" applyAlignment="0" applyProtection="0">
      <alignment vertical="center"/>
    </xf>
    <xf numFmtId="0" fontId="174" fillId="0" borderId="117" applyNumberFormat="0" applyFill="0" applyAlignment="0" applyProtection="0">
      <alignment vertical="center"/>
    </xf>
    <xf numFmtId="0" fontId="176" fillId="0" borderId="118" applyNumberFormat="0" applyFill="0" applyAlignment="0" applyProtection="0">
      <alignment vertical="center"/>
    </xf>
    <xf numFmtId="0" fontId="176" fillId="0" borderId="118" applyNumberFormat="0" applyFill="0" applyAlignment="0" applyProtection="0">
      <alignment vertical="center"/>
    </xf>
    <xf numFmtId="0" fontId="176" fillId="0" borderId="118" applyNumberFormat="0" applyFill="0" applyAlignment="0" applyProtection="0">
      <alignment vertical="center"/>
    </xf>
    <xf numFmtId="0" fontId="176" fillId="0" borderId="118" applyNumberFormat="0" applyFill="0" applyAlignment="0" applyProtection="0">
      <alignment vertical="center"/>
    </xf>
    <xf numFmtId="0" fontId="176" fillId="0" borderId="118" applyNumberFormat="0" applyFill="0" applyAlignment="0" applyProtection="0">
      <alignment vertical="center"/>
    </xf>
    <xf numFmtId="0" fontId="176" fillId="0" borderId="118" applyNumberFormat="0" applyFill="0" applyAlignment="0" applyProtection="0">
      <alignment vertical="center"/>
    </xf>
    <xf numFmtId="0" fontId="176" fillId="0" borderId="118" applyNumberFormat="0" applyFill="0" applyAlignment="0" applyProtection="0">
      <alignment vertical="center"/>
    </xf>
    <xf numFmtId="0" fontId="176" fillId="0" borderId="118" applyNumberFormat="0" applyFill="0" applyAlignment="0" applyProtection="0">
      <alignment vertical="center"/>
    </xf>
    <xf numFmtId="0" fontId="176" fillId="0" borderId="118" applyNumberFormat="0" applyFill="0" applyAlignment="0" applyProtection="0">
      <alignment vertical="center"/>
    </xf>
    <xf numFmtId="0" fontId="176" fillId="0" borderId="118" applyNumberFormat="0" applyFill="0" applyAlignment="0" applyProtection="0">
      <alignment vertical="center"/>
    </xf>
    <xf numFmtId="0" fontId="176" fillId="0" borderId="118" applyNumberFormat="0" applyFill="0" applyAlignment="0" applyProtection="0">
      <alignment vertical="center"/>
    </xf>
    <xf numFmtId="0" fontId="177" fillId="0" borderId="118" applyNumberFormat="0" applyFill="0" applyAlignment="0" applyProtection="0">
      <alignment vertical="center"/>
    </xf>
    <xf numFmtId="0" fontId="177" fillId="0" borderId="118" applyNumberFormat="0" applyFill="0" applyAlignment="0" applyProtection="0">
      <alignment vertical="center"/>
    </xf>
    <xf numFmtId="0" fontId="177" fillId="0" borderId="118" applyNumberFormat="0" applyFill="0" applyAlignment="0" applyProtection="0">
      <alignment vertical="center"/>
    </xf>
    <xf numFmtId="0" fontId="177" fillId="0" borderId="118" applyNumberFormat="0" applyFill="0" applyAlignment="0" applyProtection="0">
      <alignment vertical="center"/>
    </xf>
    <xf numFmtId="0" fontId="177" fillId="0" borderId="118" applyNumberFormat="0" applyFill="0" applyAlignment="0" applyProtection="0">
      <alignment vertical="center"/>
    </xf>
    <xf numFmtId="0" fontId="177" fillId="0" borderId="118" applyNumberFormat="0" applyFill="0" applyAlignment="0" applyProtection="0">
      <alignment vertical="center"/>
    </xf>
    <xf numFmtId="0" fontId="177" fillId="0" borderId="118" applyNumberFormat="0" applyFill="0" applyAlignment="0" applyProtection="0">
      <alignment vertical="center"/>
    </xf>
    <xf numFmtId="0" fontId="177" fillId="0" borderId="118" applyNumberFormat="0" applyFill="0" applyAlignment="0" applyProtection="0">
      <alignment vertical="center"/>
    </xf>
    <xf numFmtId="0" fontId="177" fillId="0" borderId="118" applyNumberFormat="0" applyFill="0" applyAlignment="0" applyProtection="0">
      <alignment vertical="center"/>
    </xf>
    <xf numFmtId="0" fontId="177" fillId="0" borderId="118" applyNumberFormat="0" applyFill="0" applyAlignment="0" applyProtection="0">
      <alignment vertical="center"/>
    </xf>
    <xf numFmtId="0" fontId="176" fillId="0" borderId="118" applyNumberFormat="0" applyFill="0" applyAlignment="0" applyProtection="0">
      <alignment vertical="center"/>
    </xf>
    <xf numFmtId="0" fontId="177" fillId="0" borderId="118" applyNumberFormat="0" applyFill="0" applyAlignment="0" applyProtection="0">
      <alignment vertical="center"/>
    </xf>
    <xf numFmtId="0" fontId="176" fillId="0" borderId="118" applyNumberFormat="0" applyFill="0" applyAlignment="0" applyProtection="0">
      <alignment vertical="center"/>
    </xf>
    <xf numFmtId="0" fontId="176" fillId="0" borderId="118" applyNumberFormat="0" applyFill="0" applyAlignment="0" applyProtection="0">
      <alignment vertical="center"/>
    </xf>
    <xf numFmtId="0" fontId="176" fillId="0" borderId="118" applyNumberFormat="0" applyFill="0" applyAlignment="0" applyProtection="0">
      <alignment vertical="center"/>
    </xf>
    <xf numFmtId="0" fontId="176" fillId="0" borderId="118" applyNumberFormat="0" applyFill="0" applyAlignment="0" applyProtection="0">
      <alignment vertical="center"/>
    </xf>
    <xf numFmtId="0" fontId="176" fillId="0" borderId="118" applyNumberFormat="0" applyFill="0" applyAlignment="0" applyProtection="0">
      <alignment vertical="center"/>
    </xf>
    <xf numFmtId="0" fontId="176" fillId="0" borderId="118" applyNumberFormat="0" applyFill="0" applyAlignment="0" applyProtection="0">
      <alignment vertical="center"/>
    </xf>
    <xf numFmtId="0" fontId="176" fillId="0" borderId="118" applyNumberFormat="0" applyFill="0" applyAlignment="0" applyProtection="0">
      <alignment vertical="center"/>
    </xf>
    <xf numFmtId="217" fontId="101" fillId="0" borderId="0" applyFont="0" applyFill="0" applyBorder="0" applyAlignment="0" applyProtection="0"/>
    <xf numFmtId="180" fontId="99" fillId="0" borderId="0" applyFont="0" applyFill="0" applyBorder="0" applyAlignment="0" applyProtection="0"/>
    <xf numFmtId="218" fontId="102" fillId="0" borderId="0" applyFill="0" applyBorder="0" applyProtection="0">
      <alignment horizontal="right"/>
    </xf>
    <xf numFmtId="0" fontId="90" fillId="0" borderId="13">
      <alignment vertical="justify" wrapText="1"/>
    </xf>
    <xf numFmtId="0" fontId="102" fillId="0" borderId="0"/>
    <xf numFmtId="0" fontId="178" fillId="42" borderId="114" applyNumberFormat="0" applyAlignment="0" applyProtection="0">
      <alignment vertical="center"/>
    </xf>
    <xf numFmtId="0" fontId="178" fillId="42" borderId="114" applyNumberFormat="0" applyAlignment="0" applyProtection="0">
      <alignment vertical="center"/>
    </xf>
    <xf numFmtId="0" fontId="178" fillId="42" borderId="114" applyNumberFormat="0" applyAlignment="0" applyProtection="0">
      <alignment vertical="center"/>
    </xf>
    <xf numFmtId="0" fontId="178" fillId="42" borderId="114" applyNumberFormat="0" applyAlignment="0" applyProtection="0">
      <alignment vertical="center"/>
    </xf>
    <xf numFmtId="0" fontId="178" fillId="42" borderId="114" applyNumberFormat="0" applyAlignment="0" applyProtection="0">
      <alignment vertical="center"/>
    </xf>
    <xf numFmtId="0" fontId="178" fillId="42" borderId="114" applyNumberFormat="0" applyAlignment="0" applyProtection="0">
      <alignment vertical="center"/>
    </xf>
    <xf numFmtId="0" fontId="178" fillId="42" borderId="114" applyNumberFormat="0" applyAlignment="0" applyProtection="0">
      <alignment vertical="center"/>
    </xf>
    <xf numFmtId="0" fontId="178" fillId="42" borderId="114" applyNumberFormat="0" applyAlignment="0" applyProtection="0">
      <alignment vertical="center"/>
    </xf>
    <xf numFmtId="0" fontId="178" fillId="42" borderId="114" applyNumberFormat="0" applyAlignment="0" applyProtection="0">
      <alignment vertical="center"/>
    </xf>
    <xf numFmtId="0" fontId="178" fillId="42" borderId="114" applyNumberFormat="0" applyAlignment="0" applyProtection="0">
      <alignment vertical="center"/>
    </xf>
    <xf numFmtId="0" fontId="178" fillId="42" borderId="114" applyNumberFormat="0" applyAlignment="0" applyProtection="0">
      <alignment vertical="center"/>
    </xf>
    <xf numFmtId="0" fontId="179" fillId="42" borderId="114" applyNumberFormat="0" applyAlignment="0" applyProtection="0">
      <alignment vertical="center"/>
    </xf>
    <xf numFmtId="0" fontId="179" fillId="42" borderId="114" applyNumberFormat="0" applyAlignment="0" applyProtection="0">
      <alignment vertical="center"/>
    </xf>
    <xf numFmtId="0" fontId="179" fillId="42" borderId="114" applyNumberFormat="0" applyAlignment="0" applyProtection="0">
      <alignment vertical="center"/>
    </xf>
    <xf numFmtId="0" fontId="179" fillId="42" borderId="114" applyNumberFormat="0" applyAlignment="0" applyProtection="0">
      <alignment vertical="center"/>
    </xf>
    <xf numFmtId="0" fontId="179" fillId="42" borderId="114" applyNumberFormat="0" applyAlignment="0" applyProtection="0">
      <alignment vertical="center"/>
    </xf>
    <xf numFmtId="0" fontId="179" fillId="42" borderId="114" applyNumberFormat="0" applyAlignment="0" applyProtection="0">
      <alignment vertical="center"/>
    </xf>
    <xf numFmtId="0" fontId="179" fillId="42" borderId="114" applyNumberFormat="0" applyAlignment="0" applyProtection="0">
      <alignment vertical="center"/>
    </xf>
    <xf numFmtId="0" fontId="179" fillId="42" borderId="114" applyNumberFormat="0" applyAlignment="0" applyProtection="0">
      <alignment vertical="center"/>
    </xf>
    <xf numFmtId="0" fontId="179" fillId="42" borderId="114" applyNumberFormat="0" applyAlignment="0" applyProtection="0">
      <alignment vertical="center"/>
    </xf>
    <xf numFmtId="0" fontId="179" fillId="42" borderId="114" applyNumberFormat="0" applyAlignment="0" applyProtection="0">
      <alignment vertical="center"/>
    </xf>
    <xf numFmtId="0" fontId="178" fillId="42" borderId="114" applyNumberFormat="0" applyAlignment="0" applyProtection="0">
      <alignment vertical="center"/>
    </xf>
    <xf numFmtId="0" fontId="179" fillId="42" borderId="114" applyNumberFormat="0" applyAlignment="0" applyProtection="0">
      <alignment vertical="center"/>
    </xf>
    <xf numFmtId="0" fontId="178" fillId="42" borderId="114" applyNumberFormat="0" applyAlignment="0" applyProtection="0">
      <alignment vertical="center"/>
    </xf>
    <xf numFmtId="0" fontId="178" fillId="42" borderId="114" applyNumberFormat="0" applyAlignment="0" applyProtection="0">
      <alignment vertical="center"/>
    </xf>
    <xf numFmtId="0" fontId="178" fillId="42" borderId="114" applyNumberFormat="0" applyAlignment="0" applyProtection="0">
      <alignment vertical="center"/>
    </xf>
    <xf numFmtId="0" fontId="178" fillId="42" borderId="114" applyNumberFormat="0" applyAlignment="0" applyProtection="0">
      <alignment vertical="center"/>
    </xf>
    <xf numFmtId="0" fontId="178" fillId="42" borderId="114" applyNumberFormat="0" applyAlignment="0" applyProtection="0">
      <alignment vertical="center"/>
    </xf>
    <xf numFmtId="0" fontId="178" fillId="42" borderId="114" applyNumberFormat="0" applyAlignment="0" applyProtection="0">
      <alignment vertical="center"/>
    </xf>
    <xf numFmtId="0" fontId="178" fillId="42" borderId="114" applyNumberFormat="0" applyAlignment="0" applyProtection="0">
      <alignment vertical="center"/>
    </xf>
    <xf numFmtId="4" fontId="103" fillId="0" borderId="0" applyFont="0" applyFill="0" applyBorder="0" applyAlignment="0" applyProtection="0"/>
    <xf numFmtId="3" fontId="103" fillId="0" borderId="0" applyFont="0" applyFill="0" applyBorder="0" applyAlignment="0" applyProtection="0"/>
    <xf numFmtId="0" fontId="180" fillId="0" borderId="0" applyNumberFormat="0" applyFill="0" applyBorder="0" applyAlignment="0" applyProtection="0">
      <alignment vertical="center"/>
    </xf>
    <xf numFmtId="0" fontId="181" fillId="0" borderId="119" applyNumberFormat="0" applyFill="0" applyAlignment="0" applyProtection="0">
      <alignment vertical="center"/>
    </xf>
    <xf numFmtId="0" fontId="181" fillId="0" borderId="119" applyNumberFormat="0" applyFill="0" applyAlignment="0" applyProtection="0">
      <alignment vertical="center"/>
    </xf>
    <xf numFmtId="0" fontId="181" fillId="0" borderId="119" applyNumberFormat="0" applyFill="0" applyAlignment="0" applyProtection="0">
      <alignment vertical="center"/>
    </xf>
    <xf numFmtId="0" fontId="181" fillId="0" borderId="119" applyNumberFormat="0" applyFill="0" applyAlignment="0" applyProtection="0">
      <alignment vertical="center"/>
    </xf>
    <xf numFmtId="0" fontId="181" fillId="0" borderId="119" applyNumberFormat="0" applyFill="0" applyAlignment="0" applyProtection="0">
      <alignment vertical="center"/>
    </xf>
    <xf numFmtId="0" fontId="181" fillId="0" borderId="119" applyNumberFormat="0" applyFill="0" applyAlignment="0" applyProtection="0">
      <alignment vertical="center"/>
    </xf>
    <xf numFmtId="0" fontId="181" fillId="0" borderId="119" applyNumberFormat="0" applyFill="0" applyAlignment="0" applyProtection="0">
      <alignment vertical="center"/>
    </xf>
    <xf numFmtId="0" fontId="181" fillId="0" borderId="119" applyNumberFormat="0" applyFill="0" applyAlignment="0" applyProtection="0">
      <alignment vertical="center"/>
    </xf>
    <xf numFmtId="0" fontId="181" fillId="0" borderId="119" applyNumberFormat="0" applyFill="0" applyAlignment="0" applyProtection="0">
      <alignment vertical="center"/>
    </xf>
    <xf numFmtId="0" fontId="181" fillId="0" borderId="119" applyNumberFormat="0" applyFill="0" applyAlignment="0" applyProtection="0">
      <alignment vertical="center"/>
    </xf>
    <xf numFmtId="0" fontId="181" fillId="0" borderId="119" applyNumberFormat="0" applyFill="0" applyAlignment="0" applyProtection="0">
      <alignment vertical="center"/>
    </xf>
    <xf numFmtId="0" fontId="182" fillId="0" borderId="119" applyNumberFormat="0" applyFill="0" applyAlignment="0" applyProtection="0">
      <alignment vertical="center"/>
    </xf>
    <xf numFmtId="0" fontId="182" fillId="0" borderId="119" applyNumberFormat="0" applyFill="0" applyAlignment="0" applyProtection="0">
      <alignment vertical="center"/>
    </xf>
    <xf numFmtId="0" fontId="182" fillId="0" borderId="119" applyNumberFormat="0" applyFill="0" applyAlignment="0" applyProtection="0">
      <alignment vertical="center"/>
    </xf>
    <xf numFmtId="0" fontId="182" fillId="0" borderId="119" applyNumberFormat="0" applyFill="0" applyAlignment="0" applyProtection="0">
      <alignment vertical="center"/>
    </xf>
    <xf numFmtId="0" fontId="182" fillId="0" borderId="119" applyNumberFormat="0" applyFill="0" applyAlignment="0" applyProtection="0">
      <alignment vertical="center"/>
    </xf>
    <xf numFmtId="0" fontId="182" fillId="0" borderId="119" applyNumberFormat="0" applyFill="0" applyAlignment="0" applyProtection="0">
      <alignment vertical="center"/>
    </xf>
    <xf numFmtId="0" fontId="182" fillId="0" borderId="119" applyNumberFormat="0" applyFill="0" applyAlignment="0" applyProtection="0">
      <alignment vertical="center"/>
    </xf>
    <xf numFmtId="0" fontId="182" fillId="0" borderId="119" applyNumberFormat="0" applyFill="0" applyAlignment="0" applyProtection="0">
      <alignment vertical="center"/>
    </xf>
    <xf numFmtId="0" fontId="182" fillId="0" borderId="119" applyNumberFormat="0" applyFill="0" applyAlignment="0" applyProtection="0">
      <alignment vertical="center"/>
    </xf>
    <xf numFmtId="0" fontId="182" fillId="0" borderId="119" applyNumberFormat="0" applyFill="0" applyAlignment="0" applyProtection="0">
      <alignment vertical="center"/>
    </xf>
    <xf numFmtId="0" fontId="181" fillId="0" borderId="119" applyNumberFormat="0" applyFill="0" applyAlignment="0" applyProtection="0">
      <alignment vertical="center"/>
    </xf>
    <xf numFmtId="0" fontId="182" fillId="0" borderId="119" applyNumberFormat="0" applyFill="0" applyAlignment="0" applyProtection="0">
      <alignment vertical="center"/>
    </xf>
    <xf numFmtId="0" fontId="181" fillId="0" borderId="119" applyNumberFormat="0" applyFill="0" applyAlignment="0" applyProtection="0">
      <alignment vertical="center"/>
    </xf>
    <xf numFmtId="0" fontId="181" fillId="0" borderId="119" applyNumberFormat="0" applyFill="0" applyAlignment="0" applyProtection="0">
      <alignment vertical="center"/>
    </xf>
    <xf numFmtId="0" fontId="181" fillId="0" borderId="119" applyNumberFormat="0" applyFill="0" applyAlignment="0" applyProtection="0">
      <alignment vertical="center"/>
    </xf>
    <xf numFmtId="0" fontId="181" fillId="0" borderId="119" applyNumberFormat="0" applyFill="0" applyAlignment="0" applyProtection="0">
      <alignment vertical="center"/>
    </xf>
    <xf numFmtId="0" fontId="181" fillId="0" borderId="119" applyNumberFormat="0" applyFill="0" applyAlignment="0" applyProtection="0">
      <alignment vertical="center"/>
    </xf>
    <xf numFmtId="0" fontId="181" fillId="0" borderId="119" applyNumberFormat="0" applyFill="0" applyAlignment="0" applyProtection="0">
      <alignment vertical="center"/>
    </xf>
    <xf numFmtId="0" fontId="181" fillId="0" borderId="119" applyNumberFormat="0" applyFill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3" fillId="0" borderId="120" applyNumberFormat="0" applyFill="0" applyAlignment="0" applyProtection="0">
      <alignment vertical="center"/>
    </xf>
    <xf numFmtId="0" fontId="183" fillId="0" borderId="120" applyNumberFormat="0" applyFill="0" applyAlignment="0" applyProtection="0">
      <alignment vertical="center"/>
    </xf>
    <xf numFmtId="0" fontId="183" fillId="0" borderId="120" applyNumberFormat="0" applyFill="0" applyAlignment="0" applyProtection="0">
      <alignment vertical="center"/>
    </xf>
    <xf numFmtId="0" fontId="183" fillId="0" borderId="120" applyNumberFormat="0" applyFill="0" applyAlignment="0" applyProtection="0">
      <alignment vertical="center"/>
    </xf>
    <xf numFmtId="0" fontId="183" fillId="0" borderId="120" applyNumberFormat="0" applyFill="0" applyAlignment="0" applyProtection="0">
      <alignment vertical="center"/>
    </xf>
    <xf numFmtId="0" fontId="183" fillId="0" borderId="120" applyNumberFormat="0" applyFill="0" applyAlignment="0" applyProtection="0">
      <alignment vertical="center"/>
    </xf>
    <xf numFmtId="0" fontId="183" fillId="0" borderId="120" applyNumberFormat="0" applyFill="0" applyAlignment="0" applyProtection="0">
      <alignment vertical="center"/>
    </xf>
    <xf numFmtId="0" fontId="183" fillId="0" borderId="120" applyNumberFormat="0" applyFill="0" applyAlignment="0" applyProtection="0">
      <alignment vertical="center"/>
    </xf>
    <xf numFmtId="0" fontId="183" fillId="0" borderId="120" applyNumberFormat="0" applyFill="0" applyAlignment="0" applyProtection="0">
      <alignment vertical="center"/>
    </xf>
    <xf numFmtId="0" fontId="183" fillId="0" borderId="120" applyNumberFormat="0" applyFill="0" applyAlignment="0" applyProtection="0">
      <alignment vertical="center"/>
    </xf>
    <xf numFmtId="0" fontId="183" fillId="0" borderId="120" applyNumberFormat="0" applyFill="0" applyAlignment="0" applyProtection="0">
      <alignment vertical="center"/>
    </xf>
    <xf numFmtId="0" fontId="184" fillId="0" borderId="120" applyNumberFormat="0" applyFill="0" applyAlignment="0" applyProtection="0">
      <alignment vertical="center"/>
    </xf>
    <xf numFmtId="0" fontId="184" fillId="0" borderId="120" applyNumberFormat="0" applyFill="0" applyAlignment="0" applyProtection="0">
      <alignment vertical="center"/>
    </xf>
    <xf numFmtId="0" fontId="184" fillId="0" borderId="120" applyNumberFormat="0" applyFill="0" applyAlignment="0" applyProtection="0">
      <alignment vertical="center"/>
    </xf>
    <xf numFmtId="0" fontId="184" fillId="0" borderId="120" applyNumberFormat="0" applyFill="0" applyAlignment="0" applyProtection="0">
      <alignment vertical="center"/>
    </xf>
    <xf numFmtId="0" fontId="184" fillId="0" borderId="120" applyNumberFormat="0" applyFill="0" applyAlignment="0" applyProtection="0">
      <alignment vertical="center"/>
    </xf>
    <xf numFmtId="0" fontId="184" fillId="0" borderId="120" applyNumberFormat="0" applyFill="0" applyAlignment="0" applyProtection="0">
      <alignment vertical="center"/>
    </xf>
    <xf numFmtId="0" fontId="184" fillId="0" borderId="120" applyNumberFormat="0" applyFill="0" applyAlignment="0" applyProtection="0">
      <alignment vertical="center"/>
    </xf>
    <xf numFmtId="0" fontId="184" fillId="0" borderId="120" applyNumberFormat="0" applyFill="0" applyAlignment="0" applyProtection="0">
      <alignment vertical="center"/>
    </xf>
    <xf numFmtId="0" fontId="184" fillId="0" borderId="120" applyNumberFormat="0" applyFill="0" applyAlignment="0" applyProtection="0">
      <alignment vertical="center"/>
    </xf>
    <xf numFmtId="0" fontId="184" fillId="0" borderId="120" applyNumberFormat="0" applyFill="0" applyAlignment="0" applyProtection="0">
      <alignment vertical="center"/>
    </xf>
    <xf numFmtId="0" fontId="183" fillId="0" borderId="120" applyNumberFormat="0" applyFill="0" applyAlignment="0" applyProtection="0">
      <alignment vertical="center"/>
    </xf>
    <xf numFmtId="0" fontId="184" fillId="0" borderId="120" applyNumberFormat="0" applyFill="0" applyAlignment="0" applyProtection="0">
      <alignment vertical="center"/>
    </xf>
    <xf numFmtId="0" fontId="183" fillId="0" borderId="120" applyNumberFormat="0" applyFill="0" applyAlignment="0" applyProtection="0">
      <alignment vertical="center"/>
    </xf>
    <xf numFmtId="0" fontId="183" fillId="0" borderId="120" applyNumberFormat="0" applyFill="0" applyAlignment="0" applyProtection="0">
      <alignment vertical="center"/>
    </xf>
    <xf numFmtId="0" fontId="183" fillId="0" borderId="120" applyNumberFormat="0" applyFill="0" applyAlignment="0" applyProtection="0">
      <alignment vertical="center"/>
    </xf>
    <xf numFmtId="0" fontId="183" fillId="0" borderId="120" applyNumberFormat="0" applyFill="0" applyAlignment="0" applyProtection="0">
      <alignment vertical="center"/>
    </xf>
    <xf numFmtId="0" fontId="183" fillId="0" borderId="120" applyNumberFormat="0" applyFill="0" applyAlignment="0" applyProtection="0">
      <alignment vertical="center"/>
    </xf>
    <xf numFmtId="0" fontId="183" fillId="0" borderId="120" applyNumberFormat="0" applyFill="0" applyAlignment="0" applyProtection="0">
      <alignment vertical="center"/>
    </xf>
    <xf numFmtId="0" fontId="183" fillId="0" borderId="120" applyNumberFormat="0" applyFill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5" fillId="0" borderId="121" applyNumberFormat="0" applyFill="0" applyAlignment="0" applyProtection="0">
      <alignment vertical="center"/>
    </xf>
    <xf numFmtId="0" fontId="185" fillId="0" borderId="121" applyNumberFormat="0" applyFill="0" applyAlignment="0" applyProtection="0">
      <alignment vertical="center"/>
    </xf>
    <xf numFmtId="0" fontId="185" fillId="0" borderId="121" applyNumberFormat="0" applyFill="0" applyAlignment="0" applyProtection="0">
      <alignment vertical="center"/>
    </xf>
    <xf numFmtId="0" fontId="185" fillId="0" borderId="121" applyNumberFormat="0" applyFill="0" applyAlignment="0" applyProtection="0">
      <alignment vertical="center"/>
    </xf>
    <xf numFmtId="0" fontId="185" fillId="0" borderId="121" applyNumberFormat="0" applyFill="0" applyAlignment="0" applyProtection="0">
      <alignment vertical="center"/>
    </xf>
    <xf numFmtId="0" fontId="185" fillId="0" borderId="121" applyNumberFormat="0" applyFill="0" applyAlignment="0" applyProtection="0">
      <alignment vertical="center"/>
    </xf>
    <xf numFmtId="0" fontId="185" fillId="0" borderId="121" applyNumberFormat="0" applyFill="0" applyAlignment="0" applyProtection="0">
      <alignment vertical="center"/>
    </xf>
    <xf numFmtId="0" fontId="185" fillId="0" borderId="121" applyNumberFormat="0" applyFill="0" applyAlignment="0" applyProtection="0">
      <alignment vertical="center"/>
    </xf>
    <xf numFmtId="0" fontId="185" fillId="0" borderId="121" applyNumberFormat="0" applyFill="0" applyAlignment="0" applyProtection="0">
      <alignment vertical="center"/>
    </xf>
    <xf numFmtId="0" fontId="185" fillId="0" borderId="121" applyNumberFormat="0" applyFill="0" applyAlignment="0" applyProtection="0">
      <alignment vertical="center"/>
    </xf>
    <xf numFmtId="0" fontId="185" fillId="0" borderId="121" applyNumberFormat="0" applyFill="0" applyAlignment="0" applyProtection="0">
      <alignment vertical="center"/>
    </xf>
    <xf numFmtId="0" fontId="186" fillId="0" borderId="121" applyNumberFormat="0" applyFill="0" applyAlignment="0" applyProtection="0">
      <alignment vertical="center"/>
    </xf>
    <xf numFmtId="0" fontId="186" fillId="0" borderId="121" applyNumberFormat="0" applyFill="0" applyAlignment="0" applyProtection="0">
      <alignment vertical="center"/>
    </xf>
    <xf numFmtId="0" fontId="186" fillId="0" borderId="121" applyNumberFormat="0" applyFill="0" applyAlignment="0" applyProtection="0">
      <alignment vertical="center"/>
    </xf>
    <xf numFmtId="0" fontId="186" fillId="0" borderId="121" applyNumberFormat="0" applyFill="0" applyAlignment="0" applyProtection="0">
      <alignment vertical="center"/>
    </xf>
    <xf numFmtId="0" fontId="186" fillId="0" borderId="121" applyNumberFormat="0" applyFill="0" applyAlignment="0" applyProtection="0">
      <alignment vertical="center"/>
    </xf>
    <xf numFmtId="0" fontId="186" fillId="0" borderId="121" applyNumberFormat="0" applyFill="0" applyAlignment="0" applyProtection="0">
      <alignment vertical="center"/>
    </xf>
    <xf numFmtId="0" fontId="186" fillId="0" borderId="121" applyNumberFormat="0" applyFill="0" applyAlignment="0" applyProtection="0">
      <alignment vertical="center"/>
    </xf>
    <xf numFmtId="0" fontId="186" fillId="0" borderId="121" applyNumberFormat="0" applyFill="0" applyAlignment="0" applyProtection="0">
      <alignment vertical="center"/>
    </xf>
    <xf numFmtId="0" fontId="186" fillId="0" borderId="121" applyNumberFormat="0" applyFill="0" applyAlignment="0" applyProtection="0">
      <alignment vertical="center"/>
    </xf>
    <xf numFmtId="0" fontId="186" fillId="0" borderId="121" applyNumberFormat="0" applyFill="0" applyAlignment="0" applyProtection="0">
      <alignment vertical="center"/>
    </xf>
    <xf numFmtId="0" fontId="185" fillId="0" borderId="121" applyNumberFormat="0" applyFill="0" applyAlignment="0" applyProtection="0">
      <alignment vertical="center"/>
    </xf>
    <xf numFmtId="0" fontId="186" fillId="0" borderId="121" applyNumberFormat="0" applyFill="0" applyAlignment="0" applyProtection="0">
      <alignment vertical="center"/>
    </xf>
    <xf numFmtId="0" fontId="185" fillId="0" borderId="121" applyNumberFormat="0" applyFill="0" applyAlignment="0" applyProtection="0">
      <alignment vertical="center"/>
    </xf>
    <xf numFmtId="0" fontId="185" fillId="0" borderId="121" applyNumberFormat="0" applyFill="0" applyAlignment="0" applyProtection="0">
      <alignment vertical="center"/>
    </xf>
    <xf numFmtId="0" fontId="185" fillId="0" borderId="121" applyNumberFormat="0" applyFill="0" applyAlignment="0" applyProtection="0">
      <alignment vertical="center"/>
    </xf>
    <xf numFmtId="0" fontId="185" fillId="0" borderId="121" applyNumberFormat="0" applyFill="0" applyAlignment="0" applyProtection="0">
      <alignment vertical="center"/>
    </xf>
    <xf numFmtId="0" fontId="185" fillId="0" borderId="121" applyNumberFormat="0" applyFill="0" applyAlignment="0" applyProtection="0">
      <alignment vertical="center"/>
    </xf>
    <xf numFmtId="0" fontId="185" fillId="0" borderId="121" applyNumberFormat="0" applyFill="0" applyAlignment="0" applyProtection="0">
      <alignment vertical="center"/>
    </xf>
    <xf numFmtId="0" fontId="185" fillId="0" borderId="121" applyNumberFormat="0" applyFill="0" applyAlignment="0" applyProtection="0">
      <alignment vertical="center"/>
    </xf>
    <xf numFmtId="0" fontId="185" fillId="0" borderId="0" applyNumberFormat="0" applyFill="0" applyBorder="0" applyAlignment="0" applyProtection="0">
      <alignment vertical="center"/>
    </xf>
    <xf numFmtId="0" fontId="185" fillId="0" borderId="0" applyNumberFormat="0" applyFill="0" applyBorder="0" applyAlignment="0" applyProtection="0">
      <alignment vertical="center"/>
    </xf>
    <xf numFmtId="0" fontId="185" fillId="0" borderId="0" applyNumberFormat="0" applyFill="0" applyBorder="0" applyAlignment="0" applyProtection="0">
      <alignment vertical="center"/>
    </xf>
    <xf numFmtId="0" fontId="185" fillId="0" borderId="0" applyNumberFormat="0" applyFill="0" applyBorder="0" applyAlignment="0" applyProtection="0">
      <alignment vertical="center"/>
    </xf>
    <xf numFmtId="0" fontId="185" fillId="0" borderId="0" applyNumberFormat="0" applyFill="0" applyBorder="0" applyAlignment="0" applyProtection="0">
      <alignment vertical="center"/>
    </xf>
    <xf numFmtId="0" fontId="185" fillId="0" borderId="0" applyNumberFormat="0" applyFill="0" applyBorder="0" applyAlignment="0" applyProtection="0">
      <alignment vertical="center"/>
    </xf>
    <xf numFmtId="0" fontId="185" fillId="0" borderId="0" applyNumberFormat="0" applyFill="0" applyBorder="0" applyAlignment="0" applyProtection="0">
      <alignment vertical="center"/>
    </xf>
    <xf numFmtId="0" fontId="185" fillId="0" borderId="0" applyNumberFormat="0" applyFill="0" applyBorder="0" applyAlignment="0" applyProtection="0">
      <alignment vertical="center"/>
    </xf>
    <xf numFmtId="0" fontId="185" fillId="0" borderId="0" applyNumberFormat="0" applyFill="0" applyBorder="0" applyAlignment="0" applyProtection="0">
      <alignment vertical="center"/>
    </xf>
    <xf numFmtId="0" fontId="185" fillId="0" borderId="0" applyNumberFormat="0" applyFill="0" applyBorder="0" applyAlignment="0" applyProtection="0">
      <alignment vertical="center"/>
    </xf>
    <xf numFmtId="0" fontId="185" fillId="0" borderId="0" applyNumberFormat="0" applyFill="0" applyBorder="0" applyAlignment="0" applyProtection="0">
      <alignment vertical="center"/>
    </xf>
    <xf numFmtId="0" fontId="186" fillId="0" borderId="0" applyNumberFormat="0" applyFill="0" applyBorder="0" applyAlignment="0" applyProtection="0">
      <alignment vertical="center"/>
    </xf>
    <xf numFmtId="0" fontId="186" fillId="0" borderId="0" applyNumberFormat="0" applyFill="0" applyBorder="0" applyAlignment="0" applyProtection="0">
      <alignment vertical="center"/>
    </xf>
    <xf numFmtId="0" fontId="186" fillId="0" borderId="0" applyNumberFormat="0" applyFill="0" applyBorder="0" applyAlignment="0" applyProtection="0">
      <alignment vertical="center"/>
    </xf>
    <xf numFmtId="0" fontId="186" fillId="0" borderId="0" applyNumberFormat="0" applyFill="0" applyBorder="0" applyAlignment="0" applyProtection="0">
      <alignment vertical="center"/>
    </xf>
    <xf numFmtId="0" fontId="186" fillId="0" borderId="0" applyNumberFormat="0" applyFill="0" applyBorder="0" applyAlignment="0" applyProtection="0">
      <alignment vertical="center"/>
    </xf>
    <xf numFmtId="0" fontId="186" fillId="0" borderId="0" applyNumberFormat="0" applyFill="0" applyBorder="0" applyAlignment="0" applyProtection="0">
      <alignment vertical="center"/>
    </xf>
    <xf numFmtId="0" fontId="186" fillId="0" borderId="0" applyNumberFormat="0" applyFill="0" applyBorder="0" applyAlignment="0" applyProtection="0">
      <alignment vertical="center"/>
    </xf>
    <xf numFmtId="0" fontId="186" fillId="0" borderId="0" applyNumberFormat="0" applyFill="0" applyBorder="0" applyAlignment="0" applyProtection="0">
      <alignment vertical="center"/>
    </xf>
    <xf numFmtId="0" fontId="186" fillId="0" borderId="0" applyNumberFormat="0" applyFill="0" applyBorder="0" applyAlignment="0" applyProtection="0">
      <alignment vertical="center"/>
    </xf>
    <xf numFmtId="0" fontId="186" fillId="0" borderId="0" applyNumberFormat="0" applyFill="0" applyBorder="0" applyAlignment="0" applyProtection="0">
      <alignment vertical="center"/>
    </xf>
    <xf numFmtId="0" fontId="185" fillId="0" borderId="0" applyNumberFormat="0" applyFill="0" applyBorder="0" applyAlignment="0" applyProtection="0">
      <alignment vertical="center"/>
    </xf>
    <xf numFmtId="0" fontId="186" fillId="0" borderId="0" applyNumberFormat="0" applyFill="0" applyBorder="0" applyAlignment="0" applyProtection="0">
      <alignment vertical="center"/>
    </xf>
    <xf numFmtId="0" fontId="185" fillId="0" borderId="0" applyNumberFormat="0" applyFill="0" applyBorder="0" applyAlignment="0" applyProtection="0">
      <alignment vertical="center"/>
    </xf>
    <xf numFmtId="0" fontId="185" fillId="0" borderId="0" applyNumberFormat="0" applyFill="0" applyBorder="0" applyAlignment="0" applyProtection="0">
      <alignment vertical="center"/>
    </xf>
    <xf numFmtId="0" fontId="185" fillId="0" borderId="0" applyNumberFormat="0" applyFill="0" applyBorder="0" applyAlignment="0" applyProtection="0">
      <alignment vertical="center"/>
    </xf>
    <xf numFmtId="0" fontId="185" fillId="0" borderId="0" applyNumberFormat="0" applyFill="0" applyBorder="0" applyAlignment="0" applyProtection="0">
      <alignment vertical="center"/>
    </xf>
    <xf numFmtId="0" fontId="185" fillId="0" borderId="0" applyNumberFormat="0" applyFill="0" applyBorder="0" applyAlignment="0" applyProtection="0">
      <alignment vertical="center"/>
    </xf>
    <xf numFmtId="0" fontId="185" fillId="0" borderId="0" applyNumberFormat="0" applyFill="0" applyBorder="0" applyAlignment="0" applyProtection="0">
      <alignment vertical="center"/>
    </xf>
    <xf numFmtId="0" fontId="185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214" fontId="38" fillId="0" borderId="0">
      <alignment vertical="center"/>
    </xf>
    <xf numFmtId="214" fontId="38" fillId="0" borderId="0">
      <alignment vertical="center"/>
    </xf>
    <xf numFmtId="219" fontId="5" fillId="0" borderId="0" applyFill="0" applyBorder="0" applyProtection="0">
      <alignment vertical="center"/>
    </xf>
    <xf numFmtId="0" fontId="187" fillId="43" borderId="0" applyNumberFormat="0" applyBorder="0" applyAlignment="0" applyProtection="0">
      <alignment vertical="center"/>
    </xf>
    <xf numFmtId="0" fontId="187" fillId="43" borderId="0" applyNumberFormat="0" applyBorder="0" applyAlignment="0" applyProtection="0">
      <alignment vertical="center"/>
    </xf>
    <xf numFmtId="0" fontId="187" fillId="43" borderId="0" applyNumberFormat="0" applyBorder="0" applyAlignment="0" applyProtection="0">
      <alignment vertical="center"/>
    </xf>
    <xf numFmtId="0" fontId="187" fillId="43" borderId="0" applyNumberFormat="0" applyBorder="0" applyAlignment="0" applyProtection="0">
      <alignment vertical="center"/>
    </xf>
    <xf numFmtId="0" fontId="187" fillId="43" borderId="0" applyNumberFormat="0" applyBorder="0" applyAlignment="0" applyProtection="0">
      <alignment vertical="center"/>
    </xf>
    <xf numFmtId="0" fontId="187" fillId="43" borderId="0" applyNumberFormat="0" applyBorder="0" applyAlignment="0" applyProtection="0">
      <alignment vertical="center"/>
    </xf>
    <xf numFmtId="0" fontId="187" fillId="43" borderId="0" applyNumberFormat="0" applyBorder="0" applyAlignment="0" applyProtection="0">
      <alignment vertical="center"/>
    </xf>
    <xf numFmtId="0" fontId="187" fillId="43" borderId="0" applyNumberFormat="0" applyBorder="0" applyAlignment="0" applyProtection="0">
      <alignment vertical="center"/>
    </xf>
    <xf numFmtId="0" fontId="187" fillId="43" borderId="0" applyNumberFormat="0" applyBorder="0" applyAlignment="0" applyProtection="0">
      <alignment vertical="center"/>
    </xf>
    <xf numFmtId="0" fontId="187" fillId="43" borderId="0" applyNumberFormat="0" applyBorder="0" applyAlignment="0" applyProtection="0">
      <alignment vertical="center"/>
    </xf>
    <xf numFmtId="0" fontId="187" fillId="43" borderId="0" applyNumberFormat="0" applyBorder="0" applyAlignment="0" applyProtection="0">
      <alignment vertical="center"/>
    </xf>
    <xf numFmtId="0" fontId="188" fillId="43" borderId="0" applyNumberFormat="0" applyBorder="0" applyAlignment="0" applyProtection="0">
      <alignment vertical="center"/>
    </xf>
    <xf numFmtId="0" fontId="188" fillId="43" borderId="0" applyNumberFormat="0" applyBorder="0" applyAlignment="0" applyProtection="0">
      <alignment vertical="center"/>
    </xf>
    <xf numFmtId="0" fontId="188" fillId="43" borderId="0" applyNumberFormat="0" applyBorder="0" applyAlignment="0" applyProtection="0">
      <alignment vertical="center"/>
    </xf>
    <xf numFmtId="0" fontId="188" fillId="43" borderId="0" applyNumberFormat="0" applyBorder="0" applyAlignment="0" applyProtection="0">
      <alignment vertical="center"/>
    </xf>
    <xf numFmtId="0" fontId="188" fillId="43" borderId="0" applyNumberFormat="0" applyBorder="0" applyAlignment="0" applyProtection="0">
      <alignment vertical="center"/>
    </xf>
    <xf numFmtId="0" fontId="188" fillId="43" borderId="0" applyNumberFormat="0" applyBorder="0" applyAlignment="0" applyProtection="0">
      <alignment vertical="center"/>
    </xf>
    <xf numFmtId="0" fontId="188" fillId="43" borderId="0" applyNumberFormat="0" applyBorder="0" applyAlignment="0" applyProtection="0">
      <alignment vertical="center"/>
    </xf>
    <xf numFmtId="0" fontId="188" fillId="43" borderId="0" applyNumberFormat="0" applyBorder="0" applyAlignment="0" applyProtection="0">
      <alignment vertical="center"/>
    </xf>
    <xf numFmtId="0" fontId="188" fillId="43" borderId="0" applyNumberFormat="0" applyBorder="0" applyAlignment="0" applyProtection="0">
      <alignment vertical="center"/>
    </xf>
    <xf numFmtId="0" fontId="188" fillId="43" borderId="0" applyNumberFormat="0" applyBorder="0" applyAlignment="0" applyProtection="0">
      <alignment vertical="center"/>
    </xf>
    <xf numFmtId="0" fontId="187" fillId="43" borderId="0" applyNumberFormat="0" applyBorder="0" applyAlignment="0" applyProtection="0">
      <alignment vertical="center"/>
    </xf>
    <xf numFmtId="0" fontId="188" fillId="43" borderId="0" applyNumberFormat="0" applyBorder="0" applyAlignment="0" applyProtection="0">
      <alignment vertical="center"/>
    </xf>
    <xf numFmtId="0" fontId="187" fillId="43" borderId="0" applyNumberFormat="0" applyBorder="0" applyAlignment="0" applyProtection="0">
      <alignment vertical="center"/>
    </xf>
    <xf numFmtId="0" fontId="187" fillId="43" borderId="0" applyNumberFormat="0" applyBorder="0" applyAlignment="0" applyProtection="0">
      <alignment vertical="center"/>
    </xf>
    <xf numFmtId="0" fontId="187" fillId="43" borderId="0" applyNumberFormat="0" applyBorder="0" applyAlignment="0" applyProtection="0">
      <alignment vertical="center"/>
    </xf>
    <xf numFmtId="0" fontId="187" fillId="43" borderId="0" applyNumberFormat="0" applyBorder="0" applyAlignment="0" applyProtection="0">
      <alignment vertical="center"/>
    </xf>
    <xf numFmtId="0" fontId="187" fillId="43" borderId="0" applyNumberFormat="0" applyBorder="0" applyAlignment="0" applyProtection="0">
      <alignment vertical="center"/>
    </xf>
    <xf numFmtId="0" fontId="187" fillId="43" borderId="0" applyNumberFormat="0" applyBorder="0" applyAlignment="0" applyProtection="0">
      <alignment vertical="center"/>
    </xf>
    <xf numFmtId="0" fontId="187" fillId="43" borderId="0" applyNumberFormat="0" applyBorder="0" applyAlignment="0" applyProtection="0">
      <alignment vertical="center"/>
    </xf>
    <xf numFmtId="0" fontId="38" fillId="0" borderId="0"/>
    <xf numFmtId="0" fontId="84" fillId="0" borderId="0"/>
    <xf numFmtId="41" fontId="102" fillId="0" borderId="0" applyFont="0" applyFill="0" applyBorder="0" applyAlignment="0" applyProtection="0"/>
    <xf numFmtId="43" fontId="102" fillId="0" borderId="0" applyFont="0" applyFill="0" applyBorder="0" applyAlignment="0" applyProtection="0"/>
    <xf numFmtId="220" fontId="99" fillId="0" borderId="0" applyFont="0" applyFill="0" applyBorder="0" applyProtection="0">
      <alignment horizontal="right" vertical="center"/>
    </xf>
    <xf numFmtId="0" fontId="189" fillId="37" borderId="122" applyNumberFormat="0" applyAlignment="0" applyProtection="0">
      <alignment vertical="center"/>
    </xf>
    <xf numFmtId="0" fontId="189" fillId="37" borderId="122" applyNumberFormat="0" applyAlignment="0" applyProtection="0">
      <alignment vertical="center"/>
    </xf>
    <xf numFmtId="0" fontId="189" fillId="37" borderId="122" applyNumberFormat="0" applyAlignment="0" applyProtection="0">
      <alignment vertical="center"/>
    </xf>
    <xf numFmtId="0" fontId="189" fillId="37" borderId="122" applyNumberFormat="0" applyAlignment="0" applyProtection="0">
      <alignment vertical="center"/>
    </xf>
    <xf numFmtId="0" fontId="189" fillId="37" borderId="122" applyNumberFormat="0" applyAlignment="0" applyProtection="0">
      <alignment vertical="center"/>
    </xf>
    <xf numFmtId="0" fontId="189" fillId="37" borderId="122" applyNumberFormat="0" applyAlignment="0" applyProtection="0">
      <alignment vertical="center"/>
    </xf>
    <xf numFmtId="0" fontId="189" fillId="37" borderId="122" applyNumberFormat="0" applyAlignment="0" applyProtection="0">
      <alignment vertical="center"/>
    </xf>
    <xf numFmtId="0" fontId="189" fillId="37" borderId="122" applyNumberFormat="0" applyAlignment="0" applyProtection="0">
      <alignment vertical="center"/>
    </xf>
    <xf numFmtId="0" fontId="189" fillId="37" borderId="122" applyNumberFormat="0" applyAlignment="0" applyProtection="0">
      <alignment vertical="center"/>
    </xf>
    <xf numFmtId="0" fontId="189" fillId="37" borderId="122" applyNumberFormat="0" applyAlignment="0" applyProtection="0">
      <alignment vertical="center"/>
    </xf>
    <xf numFmtId="0" fontId="189" fillId="37" borderId="122" applyNumberFormat="0" applyAlignment="0" applyProtection="0">
      <alignment vertical="center"/>
    </xf>
    <xf numFmtId="0" fontId="190" fillId="37" borderId="122" applyNumberFormat="0" applyAlignment="0" applyProtection="0">
      <alignment vertical="center"/>
    </xf>
    <xf numFmtId="0" fontId="190" fillId="37" borderId="122" applyNumberFormat="0" applyAlignment="0" applyProtection="0">
      <alignment vertical="center"/>
    </xf>
    <xf numFmtId="0" fontId="190" fillId="37" borderId="122" applyNumberFormat="0" applyAlignment="0" applyProtection="0">
      <alignment vertical="center"/>
    </xf>
    <xf numFmtId="0" fontId="190" fillId="37" borderId="122" applyNumberFormat="0" applyAlignment="0" applyProtection="0">
      <alignment vertical="center"/>
    </xf>
    <xf numFmtId="0" fontId="190" fillId="37" borderId="122" applyNumberFormat="0" applyAlignment="0" applyProtection="0">
      <alignment vertical="center"/>
    </xf>
    <xf numFmtId="0" fontId="190" fillId="37" borderId="122" applyNumberFormat="0" applyAlignment="0" applyProtection="0">
      <alignment vertical="center"/>
    </xf>
    <xf numFmtId="0" fontId="190" fillId="37" borderId="122" applyNumberFormat="0" applyAlignment="0" applyProtection="0">
      <alignment vertical="center"/>
    </xf>
    <xf numFmtId="0" fontId="190" fillId="37" borderId="122" applyNumberFormat="0" applyAlignment="0" applyProtection="0">
      <alignment vertical="center"/>
    </xf>
    <xf numFmtId="0" fontId="190" fillId="37" borderId="122" applyNumberFormat="0" applyAlignment="0" applyProtection="0">
      <alignment vertical="center"/>
    </xf>
    <xf numFmtId="0" fontId="190" fillId="37" borderId="122" applyNumberFormat="0" applyAlignment="0" applyProtection="0">
      <alignment vertical="center"/>
    </xf>
    <xf numFmtId="0" fontId="189" fillId="37" borderId="122" applyNumberFormat="0" applyAlignment="0" applyProtection="0">
      <alignment vertical="center"/>
    </xf>
    <xf numFmtId="0" fontId="190" fillId="37" borderId="122" applyNumberFormat="0" applyAlignment="0" applyProtection="0">
      <alignment vertical="center"/>
    </xf>
    <xf numFmtId="0" fontId="189" fillId="37" borderId="122" applyNumberFormat="0" applyAlignment="0" applyProtection="0">
      <alignment vertical="center"/>
    </xf>
    <xf numFmtId="0" fontId="189" fillId="37" borderId="122" applyNumberFormat="0" applyAlignment="0" applyProtection="0">
      <alignment vertical="center"/>
    </xf>
    <xf numFmtId="0" fontId="189" fillId="37" borderId="122" applyNumberFormat="0" applyAlignment="0" applyProtection="0">
      <alignment vertical="center"/>
    </xf>
    <xf numFmtId="0" fontId="189" fillId="37" borderId="122" applyNumberFormat="0" applyAlignment="0" applyProtection="0">
      <alignment vertical="center"/>
    </xf>
    <xf numFmtId="0" fontId="189" fillId="37" borderId="122" applyNumberFormat="0" applyAlignment="0" applyProtection="0">
      <alignment vertical="center"/>
    </xf>
    <xf numFmtId="0" fontId="189" fillId="37" borderId="122" applyNumberFormat="0" applyAlignment="0" applyProtection="0">
      <alignment vertical="center"/>
    </xf>
    <xf numFmtId="0" fontId="189" fillId="37" borderId="122" applyNumberFormat="0" applyAlignment="0" applyProtection="0">
      <alignment vertical="center"/>
    </xf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38" fontId="38" fillId="0" borderId="0" applyFont="0" applyFill="0" applyBorder="0" applyAlignment="0" applyProtection="0"/>
    <xf numFmtId="203" fontId="38" fillId="0" borderId="0" applyFont="0" applyFill="0" applyBorder="0" applyAlignment="0" applyProtection="0"/>
    <xf numFmtId="211" fontId="38" fillId="0" borderId="0" applyFont="0" applyFill="0" applyBorder="0" applyAlignment="0" applyProtection="0"/>
    <xf numFmtId="221" fontId="73" fillId="0" borderId="0" applyFont="0" applyFill="0" applyBorder="0" applyAlignment="0" applyProtection="0"/>
    <xf numFmtId="42" fontId="4" fillId="0" borderId="0" applyFont="0" applyFill="0" applyBorder="0" applyAlignment="0" applyProtection="0"/>
    <xf numFmtId="42" fontId="2" fillId="0" borderId="0" applyFont="0" applyFill="0" applyBorder="0" applyAlignment="0" applyProtection="0">
      <alignment vertical="center"/>
    </xf>
    <xf numFmtId="222" fontId="73" fillId="0" borderId="0" applyFont="0" applyFill="0" applyBorder="0" applyAlignment="0" applyProtection="0"/>
    <xf numFmtId="0" fontId="74" fillId="9" borderId="14"/>
    <xf numFmtId="9" fontId="103" fillId="0" borderId="0" applyFont="0" applyFill="0" applyBorder="0" applyAlignment="0" applyProtection="0"/>
    <xf numFmtId="223" fontId="38" fillId="0" borderId="9"/>
    <xf numFmtId="0" fontId="158" fillId="0" borderId="0">
      <alignment vertical="center"/>
    </xf>
    <xf numFmtId="0" fontId="155" fillId="0" borderId="0"/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5" fillId="0" borderId="0"/>
    <xf numFmtId="0" fontId="4" fillId="0" borderId="0"/>
    <xf numFmtId="0" fontId="4" fillId="0" borderId="0">
      <alignment vertical="center"/>
    </xf>
    <xf numFmtId="0" fontId="4" fillId="0" borderId="0"/>
    <xf numFmtId="0" fontId="39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5" fillId="0" borderId="0"/>
    <xf numFmtId="0" fontId="4" fillId="0" borderId="0">
      <alignment vertical="center"/>
    </xf>
    <xf numFmtId="0" fontId="158" fillId="0" borderId="0">
      <alignment vertical="center"/>
    </xf>
    <xf numFmtId="0" fontId="4" fillId="0" borderId="0">
      <alignment vertical="center"/>
    </xf>
    <xf numFmtId="0" fontId="155" fillId="0" borderId="0"/>
    <xf numFmtId="0" fontId="155" fillId="0" borderId="0"/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8" fillId="0" borderId="0">
      <alignment vertical="center"/>
    </xf>
    <xf numFmtId="0" fontId="191" fillId="0" borderId="0">
      <alignment vertical="center"/>
    </xf>
    <xf numFmtId="0" fontId="191" fillId="0" borderId="0">
      <alignment vertical="center"/>
    </xf>
    <xf numFmtId="0" fontId="38" fillId="0" borderId="0"/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9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38" fillId="0" borderId="0"/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5" fillId="0" borderId="0"/>
    <xf numFmtId="0" fontId="158" fillId="0" borderId="0">
      <alignment vertical="center"/>
    </xf>
    <xf numFmtId="0" fontId="155" fillId="0" borderId="0"/>
    <xf numFmtId="0" fontId="155" fillId="0" borderId="0"/>
    <xf numFmtId="0" fontId="158" fillId="0" borderId="0">
      <alignment vertical="center"/>
    </xf>
    <xf numFmtId="0" fontId="104" fillId="0" borderId="0"/>
    <xf numFmtId="0" fontId="4" fillId="0" borderId="0"/>
    <xf numFmtId="0" fontId="4" fillId="0" borderId="0"/>
    <xf numFmtId="0" fontId="38" fillId="0" borderId="0"/>
    <xf numFmtId="38" fontId="5" fillId="4" borderId="0"/>
    <xf numFmtId="0" fontId="4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95" fillId="0" borderId="15">
      <protection locked="0"/>
    </xf>
    <xf numFmtId="40" fontId="105" fillId="0" borderId="0" applyFont="0" applyFill="0" applyBorder="0" applyAlignment="0" applyProtection="0"/>
    <xf numFmtId="38" fontId="105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224" fontId="102" fillId="0" borderId="0" applyFont="0" applyFill="0" applyBorder="0" applyAlignment="0" applyProtection="0"/>
    <xf numFmtId="225" fontId="102" fillId="0" borderId="0" applyFont="0" applyFill="0" applyBorder="0" applyAlignment="0" applyProtection="0"/>
    <xf numFmtId="0" fontId="103" fillId="0" borderId="0" applyFont="0" applyFill="0" applyBorder="0" applyAlignment="0" applyProtection="0"/>
    <xf numFmtId="0" fontId="103" fillId="0" borderId="0" applyFont="0" applyFill="0" applyBorder="0" applyAlignment="0" applyProtection="0"/>
    <xf numFmtId="196" fontId="92" fillId="0" borderId="0">
      <alignment horizontal="right" vertical="center"/>
    </xf>
    <xf numFmtId="0" fontId="2" fillId="39" borderId="115" applyNumberFormat="0" applyFont="0" applyAlignment="0" applyProtection="0">
      <alignment vertical="center"/>
    </xf>
    <xf numFmtId="0" fontId="2" fillId="39" borderId="115" applyNumberFormat="0" applyFont="0" applyAlignment="0" applyProtection="0">
      <alignment vertical="center"/>
    </xf>
    <xf numFmtId="0" fontId="2" fillId="39" borderId="115" applyNumberFormat="0" applyFont="0" applyAlignment="0" applyProtection="0">
      <alignment vertical="center"/>
    </xf>
    <xf numFmtId="0" fontId="2" fillId="39" borderId="115" applyNumberFormat="0" applyFont="0" applyAlignment="0" applyProtection="0">
      <alignment vertical="center"/>
    </xf>
    <xf numFmtId="9" fontId="140" fillId="0" borderId="0" applyFont="0" applyFill="0" applyBorder="0" applyAlignment="0" applyProtection="0">
      <alignment vertical="center"/>
    </xf>
    <xf numFmtId="9" fontId="140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03" fillId="0" borderId="119" applyNumberFormat="0" applyFill="0" applyAlignment="0" applyProtection="0">
      <alignment vertical="center"/>
    </xf>
    <xf numFmtId="0" fontId="204" fillId="0" borderId="120" applyNumberFormat="0" applyFill="0" applyAlignment="0" applyProtection="0">
      <alignment vertical="center"/>
    </xf>
    <xf numFmtId="0" fontId="205" fillId="0" borderId="121" applyNumberFormat="0" applyFill="0" applyAlignment="0" applyProtection="0">
      <alignment vertical="center"/>
    </xf>
    <xf numFmtId="0" fontId="205" fillId="0" borderId="0" applyNumberFormat="0" applyFill="0" applyBorder="0" applyAlignment="0" applyProtection="0">
      <alignment vertical="center"/>
    </xf>
    <xf numFmtId="0" fontId="206" fillId="43" borderId="0" applyNumberFormat="0" applyBorder="0" applyAlignment="0" applyProtection="0">
      <alignment vertical="center"/>
    </xf>
    <xf numFmtId="0" fontId="207" fillId="38" borderId="0" applyNumberFormat="0" applyBorder="0" applyAlignment="0" applyProtection="0">
      <alignment vertical="center"/>
    </xf>
    <xf numFmtId="0" fontId="208" fillId="40" borderId="0" applyNumberFormat="0" applyBorder="0" applyAlignment="0" applyProtection="0">
      <alignment vertical="center"/>
    </xf>
    <xf numFmtId="0" fontId="209" fillId="42" borderId="114" applyNumberFormat="0" applyAlignment="0" applyProtection="0">
      <alignment vertical="center"/>
    </xf>
    <xf numFmtId="0" fontId="210" fillId="37" borderId="122" applyNumberFormat="0" applyAlignment="0" applyProtection="0">
      <alignment vertical="center"/>
    </xf>
    <xf numFmtId="0" fontId="211" fillId="37" borderId="114" applyNumberFormat="0" applyAlignment="0" applyProtection="0">
      <alignment vertical="center"/>
    </xf>
    <xf numFmtId="0" fontId="212" fillId="0" borderId="117" applyNumberFormat="0" applyFill="0" applyAlignment="0" applyProtection="0">
      <alignment vertical="center"/>
    </xf>
    <xf numFmtId="0" fontId="213" fillId="41" borderId="116" applyNumberFormat="0" applyAlignment="0" applyProtection="0">
      <alignment vertical="center"/>
    </xf>
    <xf numFmtId="0" fontId="214" fillId="0" borderId="0" applyNumberFormat="0" applyFill="0" applyBorder="0" applyAlignment="0" applyProtection="0">
      <alignment vertical="center"/>
    </xf>
    <xf numFmtId="0" fontId="215" fillId="0" borderId="0" applyNumberFormat="0" applyFill="0" applyBorder="0" applyAlignment="0" applyProtection="0">
      <alignment vertical="center"/>
    </xf>
    <xf numFmtId="0" fontId="216" fillId="0" borderId="118" applyNumberFormat="0" applyFill="0" applyAlignment="0" applyProtection="0">
      <alignment vertical="center"/>
    </xf>
    <xf numFmtId="0" fontId="217" fillId="31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17" fillId="25" borderId="0" applyNumberFormat="0" applyBorder="0" applyAlignment="0" applyProtection="0">
      <alignment vertical="center"/>
    </xf>
    <xf numFmtId="0" fontId="217" fillId="32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17" fillId="26" borderId="0" applyNumberFormat="0" applyBorder="0" applyAlignment="0" applyProtection="0">
      <alignment vertical="center"/>
    </xf>
    <xf numFmtId="0" fontId="217" fillId="33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217" fillId="27" borderId="0" applyNumberFormat="0" applyBorder="0" applyAlignment="0" applyProtection="0">
      <alignment vertical="center"/>
    </xf>
    <xf numFmtId="0" fontId="217" fillId="34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17" fillId="28" borderId="0" applyNumberFormat="0" applyBorder="0" applyAlignment="0" applyProtection="0">
      <alignment vertical="center"/>
    </xf>
    <xf numFmtId="0" fontId="217" fillId="35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17" fillId="29" borderId="0" applyNumberFormat="0" applyBorder="0" applyAlignment="0" applyProtection="0">
      <alignment vertical="center"/>
    </xf>
    <xf numFmtId="0" fontId="217" fillId="3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17" fillId="30" borderId="0" applyNumberFormat="0" applyBorder="0" applyAlignment="0" applyProtection="0">
      <alignment vertical="center"/>
    </xf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98" fillId="0" borderId="0">
      <protection locked="0"/>
    </xf>
    <xf numFmtId="0" fontId="98" fillId="0" borderId="0">
      <protection locked="0"/>
    </xf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98" fillId="0" borderId="0">
      <protection locked="0"/>
    </xf>
    <xf numFmtId="0" fontId="98" fillId="0" borderId="0">
      <protection locked="0"/>
    </xf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98" fillId="0" borderId="0">
      <protection locked="0"/>
    </xf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98" fillId="0" borderId="0">
      <protection locked="0"/>
    </xf>
    <xf numFmtId="0" fontId="4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98" fillId="0" borderId="0">
      <protection locked="0"/>
    </xf>
    <xf numFmtId="0" fontId="4" fillId="0" borderId="0" applyFont="0" applyFill="0" applyBorder="0" applyAlignment="0" applyProtection="0"/>
    <xf numFmtId="0" fontId="98" fillId="0" borderId="0">
      <protection locked="0"/>
    </xf>
    <xf numFmtId="0" fontId="72" fillId="0" borderId="0" applyFont="0" applyFill="0" applyBorder="0" applyAlignment="0" applyProtection="0"/>
    <xf numFmtId="0" fontId="98" fillId="0" borderId="0">
      <protection locked="0"/>
    </xf>
    <xf numFmtId="0" fontId="98" fillId="0" borderId="0" applyFont="0" applyFill="0" applyBorder="0" applyAlignment="0" applyProtection="0"/>
    <xf numFmtId="0" fontId="5" fillId="0" borderId="0" applyNumberFormat="0" applyFill="0" applyBorder="0" applyAlignment="0" applyProtection="0">
      <alignment horizontal="left"/>
    </xf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98" fillId="0" borderId="0">
      <protection locked="0"/>
    </xf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38" fillId="0" borderId="0">
      <alignment vertical="center"/>
    </xf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38" fillId="0" borderId="0">
      <alignment vertical="center"/>
    </xf>
    <xf numFmtId="0" fontId="38" fillId="0" borderId="0">
      <alignment vertical="center"/>
    </xf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38" fillId="0" borderId="0"/>
    <xf numFmtId="0" fontId="220" fillId="0" borderId="0"/>
    <xf numFmtId="0" fontId="38" fillId="0" borderId="0"/>
    <xf numFmtId="0" fontId="38" fillId="0" borderId="0"/>
    <xf numFmtId="0" fontId="220" fillId="0" borderId="0"/>
    <xf numFmtId="0" fontId="220" fillId="0" borderId="0"/>
    <xf numFmtId="0" fontId="38" fillId="0" borderId="0"/>
    <xf numFmtId="0" fontId="220" fillId="0" borderId="0"/>
    <xf numFmtId="0" fontId="38" fillId="0" borderId="0"/>
    <xf numFmtId="0" fontId="72" fillId="0" borderId="0"/>
    <xf numFmtId="0" fontId="22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38" fillId="0" borderId="0"/>
    <xf numFmtId="0" fontId="220" fillId="0" borderId="0"/>
    <xf numFmtId="0" fontId="72" fillId="0" borderId="0"/>
    <xf numFmtId="0" fontId="220" fillId="0" borderId="0"/>
    <xf numFmtId="0" fontId="22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220" fillId="0" borderId="0"/>
    <xf numFmtId="0" fontId="72" fillId="0" borderId="0"/>
    <xf numFmtId="0" fontId="38" fillId="0" borderId="0"/>
    <xf numFmtId="0" fontId="221" fillId="0" borderId="0" applyNumberFormat="0" applyFill="0" applyBorder="0" applyAlignment="0" applyProtection="0"/>
    <xf numFmtId="0" fontId="220" fillId="0" borderId="0"/>
    <xf numFmtId="0" fontId="121" fillId="0" borderId="0" applyNumberFormat="0" applyFill="0" applyBorder="0" applyAlignment="0" applyProtection="0">
      <alignment vertical="top"/>
      <protection locked="0"/>
    </xf>
    <xf numFmtId="227" fontId="81" fillId="0" borderId="0" applyFont="0" applyFill="0" applyBorder="0" applyAlignment="0" applyProtection="0"/>
    <xf numFmtId="0" fontId="38" fillId="0" borderId="0"/>
    <xf numFmtId="40" fontId="81" fillId="0" borderId="0" applyFont="0" applyFill="0" applyBorder="0" applyAlignment="0" applyProtection="0"/>
    <xf numFmtId="0" fontId="5" fillId="0" borderId="0"/>
    <xf numFmtId="0" fontId="38" fillId="0" borderId="0"/>
    <xf numFmtId="0" fontId="38" fillId="0" borderId="0"/>
    <xf numFmtId="0" fontId="38" fillId="0" borderId="0"/>
    <xf numFmtId="0" fontId="5" fillId="0" borderId="0"/>
    <xf numFmtId="0" fontId="220" fillId="0" borderId="0"/>
    <xf numFmtId="0" fontId="3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/>
    <xf numFmtId="0" fontId="220" fillId="0" borderId="0"/>
    <xf numFmtId="0" fontId="3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8" fillId="0" borderId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 applyNumberFormat="0" applyFill="0" applyBorder="0" applyAlignment="0" applyProtection="0"/>
    <xf numFmtId="0" fontId="5" fillId="0" borderId="0"/>
    <xf numFmtId="0" fontId="222" fillId="46" borderId="0" applyNumberFormat="0" applyBorder="0" applyAlignment="0" applyProtection="0"/>
    <xf numFmtId="0" fontId="140" fillId="47" borderId="0" applyNumberFormat="0" applyBorder="0" applyAlignment="0" applyProtection="0"/>
    <xf numFmtId="0" fontId="140" fillId="47" borderId="0" applyNumberFormat="0" applyBorder="0" applyAlignment="0" applyProtection="0"/>
    <xf numFmtId="0" fontId="222" fillId="48" borderId="0" applyNumberFormat="0" applyBorder="0" applyAlignment="0" applyProtection="0"/>
    <xf numFmtId="0" fontId="222" fillId="49" borderId="0" applyNumberFormat="0" applyBorder="0" applyAlignment="0" applyProtection="0"/>
    <xf numFmtId="0" fontId="140" fillId="50" borderId="0" applyNumberFormat="0" applyBorder="0" applyAlignment="0" applyProtection="0"/>
    <xf numFmtId="0" fontId="140" fillId="51" borderId="0" applyNumberFormat="0" applyBorder="0" applyAlignment="0" applyProtection="0"/>
    <xf numFmtId="0" fontId="222" fillId="52" borderId="0" applyNumberFormat="0" applyBorder="0" applyAlignment="0" applyProtection="0"/>
    <xf numFmtId="0" fontId="222" fillId="52" borderId="0" applyNumberFormat="0" applyBorder="0" applyAlignment="0" applyProtection="0"/>
    <xf numFmtId="0" fontId="140" fillId="50" borderId="0" applyNumberFormat="0" applyBorder="0" applyAlignment="0" applyProtection="0"/>
    <xf numFmtId="0" fontId="140" fillId="53" borderId="0" applyNumberFormat="0" applyBorder="0" applyAlignment="0" applyProtection="0"/>
    <xf numFmtId="0" fontId="222" fillId="51" borderId="0" applyNumberFormat="0" applyBorder="0" applyAlignment="0" applyProtection="0"/>
    <xf numFmtId="0" fontId="222" fillId="46" borderId="0" applyNumberFormat="0" applyBorder="0" applyAlignment="0" applyProtection="0"/>
    <xf numFmtId="0" fontId="140" fillId="47" borderId="0" applyNumberFormat="0" applyBorder="0" applyAlignment="0" applyProtection="0"/>
    <xf numFmtId="0" fontId="140" fillId="51" borderId="0" applyNumberFormat="0" applyBorder="0" applyAlignment="0" applyProtection="0"/>
    <xf numFmtId="0" fontId="222" fillId="51" borderId="0" applyNumberFormat="0" applyBorder="0" applyAlignment="0" applyProtection="0"/>
    <xf numFmtId="0" fontId="222" fillId="54" borderId="0" applyNumberFormat="0" applyBorder="0" applyAlignment="0" applyProtection="0"/>
    <xf numFmtId="0" fontId="140" fillId="55" borderId="0" applyNumberFormat="0" applyBorder="0" applyAlignment="0" applyProtection="0"/>
    <xf numFmtId="0" fontId="140" fillId="47" borderId="0" applyNumberFormat="0" applyBorder="0" applyAlignment="0" applyProtection="0"/>
    <xf numFmtId="0" fontId="222" fillId="48" borderId="0" applyNumberFormat="0" applyBorder="0" applyAlignment="0" applyProtection="0"/>
    <xf numFmtId="0" fontId="222" fillId="56" borderId="0" applyNumberFormat="0" applyBorder="0" applyAlignment="0" applyProtection="0"/>
    <xf numFmtId="0" fontId="140" fillId="50" borderId="0" applyNumberFormat="0" applyBorder="0" applyAlignment="0" applyProtection="0"/>
    <xf numFmtId="0" fontId="140" fillId="57" borderId="0" applyNumberFormat="0" applyBorder="0" applyAlignment="0" applyProtection="0"/>
    <xf numFmtId="0" fontId="222" fillId="57" borderId="0" applyNumberFormat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26" fontId="72" fillId="0" borderId="0" applyFont="0" applyFill="0" applyBorder="0" applyAlignment="0" applyProtection="0"/>
    <xf numFmtId="226" fontId="107" fillId="0" borderId="0" applyFont="0" applyFill="0" applyBorder="0" applyAlignment="0" applyProtection="0"/>
    <xf numFmtId="226" fontId="72" fillId="0" borderId="0" applyFont="0" applyFill="0" applyBorder="0" applyAlignment="0" applyProtection="0"/>
    <xf numFmtId="226" fontId="107" fillId="0" borderId="0" applyFont="0" applyFill="0" applyBorder="0" applyAlignment="0" applyProtection="0"/>
    <xf numFmtId="226" fontId="72" fillId="0" borderId="0" applyFont="0" applyFill="0" applyBorder="0" applyAlignment="0" applyProtection="0"/>
    <xf numFmtId="226" fontId="107" fillId="0" borderId="0" applyFont="0" applyFill="0" applyBorder="0" applyAlignment="0" applyProtection="0"/>
    <xf numFmtId="226" fontId="72" fillId="0" borderId="0" applyFont="0" applyFill="0" applyBorder="0" applyAlignment="0" applyProtection="0"/>
    <xf numFmtId="226" fontId="107" fillId="0" borderId="0" applyFont="0" applyFill="0" applyBorder="0" applyAlignment="0" applyProtection="0"/>
    <xf numFmtId="226" fontId="72" fillId="0" borderId="0" applyFont="0" applyFill="0" applyBorder="0" applyAlignment="0" applyProtection="0"/>
    <xf numFmtId="226" fontId="107" fillId="0" borderId="0" applyFont="0" applyFill="0" applyBorder="0" applyAlignment="0" applyProtection="0"/>
    <xf numFmtId="226" fontId="72" fillId="0" borderId="0" applyFont="0" applyFill="0" applyBorder="0" applyAlignment="0" applyProtection="0"/>
    <xf numFmtId="226" fontId="107" fillId="0" borderId="0" applyFont="0" applyFill="0" applyBorder="0" applyAlignment="0" applyProtection="0"/>
    <xf numFmtId="226" fontId="72" fillId="0" borderId="0" applyFont="0" applyFill="0" applyBorder="0" applyAlignment="0" applyProtection="0"/>
    <xf numFmtId="226" fontId="107" fillId="0" borderId="0" applyFont="0" applyFill="0" applyBorder="0" applyAlignment="0" applyProtection="0"/>
    <xf numFmtId="226" fontId="72" fillId="0" borderId="0" applyFont="0" applyFill="0" applyBorder="0" applyAlignment="0" applyProtection="0"/>
    <xf numFmtId="226" fontId="107" fillId="0" borderId="0" applyFont="0" applyFill="0" applyBorder="0" applyAlignment="0" applyProtection="0"/>
    <xf numFmtId="226" fontId="72" fillId="0" borderId="0" applyFont="0" applyFill="0" applyBorder="0" applyAlignment="0" applyProtection="0"/>
    <xf numFmtId="226" fontId="107" fillId="0" borderId="0" applyFont="0" applyFill="0" applyBorder="0" applyAlignment="0" applyProtection="0"/>
    <xf numFmtId="226" fontId="72" fillId="0" borderId="0" applyFont="0" applyFill="0" applyBorder="0" applyAlignment="0" applyProtection="0"/>
    <xf numFmtId="226" fontId="107" fillId="0" borderId="0" applyFont="0" applyFill="0" applyBorder="0" applyAlignment="0" applyProtection="0"/>
    <xf numFmtId="226" fontId="72" fillId="0" borderId="0" applyFont="0" applyFill="0" applyBorder="0" applyAlignment="0" applyProtection="0"/>
    <xf numFmtId="226" fontId="107" fillId="0" borderId="0" applyFont="0" applyFill="0" applyBorder="0" applyAlignment="0" applyProtection="0"/>
    <xf numFmtId="226" fontId="72" fillId="0" borderId="0" applyFont="0" applyFill="0" applyBorder="0" applyAlignment="0" applyProtection="0"/>
    <xf numFmtId="226" fontId="107" fillId="0" borderId="0" applyFont="0" applyFill="0" applyBorder="0" applyAlignment="0" applyProtection="0"/>
    <xf numFmtId="227" fontId="81" fillId="0" borderId="0" applyFont="0" applyFill="0" applyBorder="0" applyAlignment="0" applyProtection="0"/>
    <xf numFmtId="228" fontId="107" fillId="0" borderId="0" applyFont="0" applyFill="0" applyBorder="0" applyAlignment="0" applyProtection="0"/>
    <xf numFmtId="228" fontId="72" fillId="0" borderId="0" applyFont="0" applyFill="0" applyBorder="0" applyAlignment="0" applyProtection="0"/>
    <xf numFmtId="228" fontId="107" fillId="0" borderId="0" applyFont="0" applyFill="0" applyBorder="0" applyAlignment="0" applyProtection="0"/>
    <xf numFmtId="228" fontId="72" fillId="0" borderId="0" applyFont="0" applyFill="0" applyBorder="0" applyAlignment="0" applyProtection="0"/>
    <xf numFmtId="228" fontId="107" fillId="0" borderId="0" applyFont="0" applyFill="0" applyBorder="0" applyAlignment="0" applyProtection="0"/>
    <xf numFmtId="228" fontId="72" fillId="0" borderId="0" applyFont="0" applyFill="0" applyBorder="0" applyAlignment="0" applyProtection="0"/>
    <xf numFmtId="228" fontId="107" fillId="0" borderId="0" applyFont="0" applyFill="0" applyBorder="0" applyAlignment="0" applyProtection="0"/>
    <xf numFmtId="228" fontId="72" fillId="0" borderId="0" applyFont="0" applyFill="0" applyBorder="0" applyAlignment="0" applyProtection="0"/>
    <xf numFmtId="228" fontId="107" fillId="0" borderId="0" applyFont="0" applyFill="0" applyBorder="0" applyAlignment="0" applyProtection="0"/>
    <xf numFmtId="228" fontId="72" fillId="0" borderId="0" applyFont="0" applyFill="0" applyBorder="0" applyAlignment="0" applyProtection="0"/>
    <xf numFmtId="228" fontId="107" fillId="0" borderId="0" applyFont="0" applyFill="0" applyBorder="0" applyAlignment="0" applyProtection="0"/>
    <xf numFmtId="228" fontId="107" fillId="0" borderId="0" applyFont="0" applyFill="0" applyBorder="0" applyAlignment="0" applyProtection="0"/>
    <xf numFmtId="228" fontId="72" fillId="0" borderId="0" applyFont="0" applyFill="0" applyBorder="0" applyAlignment="0" applyProtection="0"/>
    <xf numFmtId="228" fontId="107" fillId="0" borderId="0" applyFont="0" applyFill="0" applyBorder="0" applyAlignment="0" applyProtection="0"/>
    <xf numFmtId="228" fontId="72" fillId="0" borderId="0" applyFont="0" applyFill="0" applyBorder="0" applyAlignment="0" applyProtection="0"/>
    <xf numFmtId="228" fontId="107" fillId="0" borderId="0" applyFont="0" applyFill="0" applyBorder="0" applyAlignment="0" applyProtection="0"/>
    <xf numFmtId="228" fontId="72" fillId="0" borderId="0" applyFont="0" applyFill="0" applyBorder="0" applyAlignment="0" applyProtection="0"/>
    <xf numFmtId="228" fontId="107" fillId="0" borderId="0" applyFont="0" applyFill="0" applyBorder="0" applyAlignment="0" applyProtection="0"/>
    <xf numFmtId="228" fontId="72" fillId="0" borderId="0" applyFont="0" applyFill="0" applyBorder="0" applyAlignment="0" applyProtection="0"/>
    <xf numFmtId="228" fontId="107" fillId="0" borderId="0" applyFont="0" applyFill="0" applyBorder="0" applyAlignment="0" applyProtection="0"/>
    <xf numFmtId="228" fontId="72" fillId="0" borderId="0" applyFont="0" applyFill="0" applyBorder="0" applyAlignment="0" applyProtection="0"/>
    <xf numFmtId="228" fontId="107" fillId="0" borderId="0" applyFont="0" applyFill="0" applyBorder="0" applyAlignment="0" applyProtection="0"/>
    <xf numFmtId="228" fontId="72" fillId="0" borderId="0" applyFont="0" applyFill="0" applyBorder="0" applyAlignment="0" applyProtection="0"/>
    <xf numFmtId="228" fontId="107" fillId="0" borderId="0" applyFont="0" applyFill="0" applyBorder="0" applyAlignment="0" applyProtection="0"/>
    <xf numFmtId="229" fontId="108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201" fontId="72" fillId="0" borderId="0" applyFont="0" applyFill="0" applyBorder="0" applyAlignment="0" applyProtection="0"/>
    <xf numFmtId="201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227" fontId="81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228" fontId="81" fillId="0" borderId="0" applyFont="0" applyFill="0" applyBorder="0" applyAlignment="0" applyProtection="0"/>
    <xf numFmtId="232" fontId="107" fillId="0" borderId="0" applyFont="0" applyFill="0" applyBorder="0" applyAlignment="0" applyProtection="0"/>
    <xf numFmtId="232" fontId="72" fillId="0" borderId="0" applyFont="0" applyFill="0" applyBorder="0" applyAlignment="0" applyProtection="0"/>
    <xf numFmtId="232" fontId="107" fillId="0" borderId="0" applyFont="0" applyFill="0" applyBorder="0" applyAlignment="0" applyProtection="0"/>
    <xf numFmtId="232" fontId="72" fillId="0" borderId="0" applyFont="0" applyFill="0" applyBorder="0" applyAlignment="0" applyProtection="0"/>
    <xf numFmtId="232" fontId="107" fillId="0" borderId="0" applyFont="0" applyFill="0" applyBorder="0" applyAlignment="0" applyProtection="0"/>
    <xf numFmtId="232" fontId="72" fillId="0" borderId="0" applyFont="0" applyFill="0" applyBorder="0" applyAlignment="0" applyProtection="0"/>
    <xf numFmtId="232" fontId="107" fillId="0" borderId="0" applyFont="0" applyFill="0" applyBorder="0" applyAlignment="0" applyProtection="0"/>
    <xf numFmtId="232" fontId="72" fillId="0" borderId="0" applyFont="0" applyFill="0" applyBorder="0" applyAlignment="0" applyProtection="0"/>
    <xf numFmtId="232" fontId="107" fillId="0" borderId="0" applyFont="0" applyFill="0" applyBorder="0" applyAlignment="0" applyProtection="0"/>
    <xf numFmtId="232" fontId="72" fillId="0" borderId="0" applyFont="0" applyFill="0" applyBorder="0" applyAlignment="0" applyProtection="0"/>
    <xf numFmtId="232" fontId="107" fillId="0" borderId="0" applyFont="0" applyFill="0" applyBorder="0" applyAlignment="0" applyProtection="0"/>
    <xf numFmtId="232" fontId="107" fillId="0" borderId="0" applyFont="0" applyFill="0" applyBorder="0" applyAlignment="0" applyProtection="0"/>
    <xf numFmtId="232" fontId="72" fillId="0" borderId="0" applyFont="0" applyFill="0" applyBorder="0" applyAlignment="0" applyProtection="0"/>
    <xf numFmtId="232" fontId="107" fillId="0" borderId="0" applyFont="0" applyFill="0" applyBorder="0" applyAlignment="0" applyProtection="0"/>
    <xf numFmtId="232" fontId="72" fillId="0" borderId="0" applyFont="0" applyFill="0" applyBorder="0" applyAlignment="0" applyProtection="0"/>
    <xf numFmtId="232" fontId="107" fillId="0" borderId="0" applyFont="0" applyFill="0" applyBorder="0" applyAlignment="0" applyProtection="0"/>
    <xf numFmtId="232" fontId="72" fillId="0" borderId="0" applyFont="0" applyFill="0" applyBorder="0" applyAlignment="0" applyProtection="0"/>
    <xf numFmtId="232" fontId="107" fillId="0" borderId="0" applyFont="0" applyFill="0" applyBorder="0" applyAlignment="0" applyProtection="0"/>
    <xf numFmtId="232" fontId="72" fillId="0" borderId="0" applyFont="0" applyFill="0" applyBorder="0" applyAlignment="0" applyProtection="0"/>
    <xf numFmtId="232" fontId="107" fillId="0" borderId="0" applyFont="0" applyFill="0" applyBorder="0" applyAlignment="0" applyProtection="0"/>
    <xf numFmtId="232" fontId="72" fillId="0" borderId="0" applyFont="0" applyFill="0" applyBorder="0" applyAlignment="0" applyProtection="0"/>
    <xf numFmtId="232" fontId="107" fillId="0" borderId="0" applyFont="0" applyFill="0" applyBorder="0" applyAlignment="0" applyProtection="0"/>
    <xf numFmtId="232" fontId="72" fillId="0" borderId="0" applyFont="0" applyFill="0" applyBorder="0" applyAlignment="0" applyProtection="0"/>
    <xf numFmtId="232" fontId="107" fillId="0" borderId="0" applyFont="0" applyFill="0" applyBorder="0" applyAlignment="0" applyProtection="0"/>
    <xf numFmtId="0" fontId="108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38" fontId="81" fillId="0" borderId="0" applyFont="0" applyFill="0" applyBorder="0" applyAlignment="0" applyProtection="0"/>
    <xf numFmtId="235" fontId="107" fillId="0" borderId="0" applyFont="0" applyFill="0" applyBorder="0" applyAlignment="0" applyProtection="0"/>
    <xf numFmtId="235" fontId="72" fillId="0" borderId="0" applyFont="0" applyFill="0" applyBorder="0" applyAlignment="0" applyProtection="0"/>
    <xf numFmtId="235" fontId="107" fillId="0" borderId="0" applyFont="0" applyFill="0" applyBorder="0" applyAlignment="0" applyProtection="0"/>
    <xf numFmtId="235" fontId="72" fillId="0" borderId="0" applyFont="0" applyFill="0" applyBorder="0" applyAlignment="0" applyProtection="0"/>
    <xf numFmtId="235" fontId="107" fillId="0" borderId="0" applyFont="0" applyFill="0" applyBorder="0" applyAlignment="0" applyProtection="0"/>
    <xf numFmtId="235" fontId="72" fillId="0" borderId="0" applyFont="0" applyFill="0" applyBorder="0" applyAlignment="0" applyProtection="0"/>
    <xf numFmtId="235" fontId="107" fillId="0" borderId="0" applyFont="0" applyFill="0" applyBorder="0" applyAlignment="0" applyProtection="0"/>
    <xf numFmtId="235" fontId="72" fillId="0" borderId="0" applyFont="0" applyFill="0" applyBorder="0" applyAlignment="0" applyProtection="0"/>
    <xf numFmtId="235" fontId="107" fillId="0" borderId="0" applyFont="0" applyFill="0" applyBorder="0" applyAlignment="0" applyProtection="0"/>
    <xf numFmtId="235" fontId="72" fillId="0" borderId="0" applyFont="0" applyFill="0" applyBorder="0" applyAlignment="0" applyProtection="0"/>
    <xf numFmtId="235" fontId="107" fillId="0" borderId="0" applyFont="0" applyFill="0" applyBorder="0" applyAlignment="0" applyProtection="0"/>
    <xf numFmtId="235" fontId="107" fillId="0" borderId="0" applyFont="0" applyFill="0" applyBorder="0" applyAlignment="0" applyProtection="0"/>
    <xf numFmtId="235" fontId="72" fillId="0" borderId="0" applyFont="0" applyFill="0" applyBorder="0" applyAlignment="0" applyProtection="0"/>
    <xf numFmtId="235" fontId="107" fillId="0" borderId="0" applyFont="0" applyFill="0" applyBorder="0" applyAlignment="0" applyProtection="0"/>
    <xf numFmtId="235" fontId="72" fillId="0" borderId="0" applyFont="0" applyFill="0" applyBorder="0" applyAlignment="0" applyProtection="0"/>
    <xf numFmtId="235" fontId="107" fillId="0" borderId="0" applyFont="0" applyFill="0" applyBorder="0" applyAlignment="0" applyProtection="0"/>
    <xf numFmtId="235" fontId="72" fillId="0" borderId="0" applyFont="0" applyFill="0" applyBorder="0" applyAlignment="0" applyProtection="0"/>
    <xf numFmtId="235" fontId="107" fillId="0" borderId="0" applyFont="0" applyFill="0" applyBorder="0" applyAlignment="0" applyProtection="0"/>
    <xf numFmtId="235" fontId="72" fillId="0" borderId="0" applyFont="0" applyFill="0" applyBorder="0" applyAlignment="0" applyProtection="0"/>
    <xf numFmtId="235" fontId="107" fillId="0" borderId="0" applyFont="0" applyFill="0" applyBorder="0" applyAlignment="0" applyProtection="0"/>
    <xf numFmtId="235" fontId="72" fillId="0" borderId="0" applyFont="0" applyFill="0" applyBorder="0" applyAlignment="0" applyProtection="0"/>
    <xf numFmtId="235" fontId="107" fillId="0" borderId="0" applyFont="0" applyFill="0" applyBorder="0" applyAlignment="0" applyProtection="0"/>
    <xf numFmtId="235" fontId="72" fillId="0" borderId="0" applyFont="0" applyFill="0" applyBorder="0" applyAlignment="0" applyProtection="0"/>
    <xf numFmtId="235" fontId="107" fillId="0" borderId="0" applyFont="0" applyFill="0" applyBorder="0" applyAlignment="0" applyProtection="0"/>
    <xf numFmtId="41" fontId="108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2" fontId="72" fillId="0" borderId="0" applyFont="0" applyFill="0" applyBorder="0" applyAlignment="0" applyProtection="0"/>
    <xf numFmtId="202" fontId="107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40" fontId="81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3" fontId="81" fillId="0" borderId="0" applyFont="0" applyFill="0" applyBorder="0" applyAlignment="0" applyProtection="0"/>
    <xf numFmtId="236" fontId="107" fillId="0" borderId="0" applyFont="0" applyFill="0" applyBorder="0" applyAlignment="0" applyProtection="0"/>
    <xf numFmtId="236" fontId="72" fillId="0" borderId="0" applyFont="0" applyFill="0" applyBorder="0" applyAlignment="0" applyProtection="0"/>
    <xf numFmtId="236" fontId="107" fillId="0" borderId="0" applyFont="0" applyFill="0" applyBorder="0" applyAlignment="0" applyProtection="0"/>
    <xf numFmtId="236" fontId="72" fillId="0" borderId="0" applyFont="0" applyFill="0" applyBorder="0" applyAlignment="0" applyProtection="0"/>
    <xf numFmtId="236" fontId="107" fillId="0" borderId="0" applyFont="0" applyFill="0" applyBorder="0" applyAlignment="0" applyProtection="0"/>
    <xf numFmtId="236" fontId="72" fillId="0" borderId="0" applyFont="0" applyFill="0" applyBorder="0" applyAlignment="0" applyProtection="0"/>
    <xf numFmtId="236" fontId="107" fillId="0" borderId="0" applyFont="0" applyFill="0" applyBorder="0" applyAlignment="0" applyProtection="0"/>
    <xf numFmtId="236" fontId="72" fillId="0" borderId="0" applyFont="0" applyFill="0" applyBorder="0" applyAlignment="0" applyProtection="0"/>
    <xf numFmtId="236" fontId="107" fillId="0" borderId="0" applyFont="0" applyFill="0" applyBorder="0" applyAlignment="0" applyProtection="0"/>
    <xf numFmtId="236" fontId="72" fillId="0" borderId="0" applyFont="0" applyFill="0" applyBorder="0" applyAlignment="0" applyProtection="0"/>
    <xf numFmtId="236" fontId="107" fillId="0" borderId="0" applyFont="0" applyFill="0" applyBorder="0" applyAlignment="0" applyProtection="0"/>
    <xf numFmtId="236" fontId="107" fillId="0" borderId="0" applyFont="0" applyFill="0" applyBorder="0" applyAlignment="0" applyProtection="0"/>
    <xf numFmtId="236" fontId="72" fillId="0" borderId="0" applyFont="0" applyFill="0" applyBorder="0" applyAlignment="0" applyProtection="0"/>
    <xf numFmtId="236" fontId="107" fillId="0" borderId="0" applyFont="0" applyFill="0" applyBorder="0" applyAlignment="0" applyProtection="0"/>
    <xf numFmtId="236" fontId="72" fillId="0" borderId="0" applyFont="0" applyFill="0" applyBorder="0" applyAlignment="0" applyProtection="0"/>
    <xf numFmtId="236" fontId="107" fillId="0" borderId="0" applyFont="0" applyFill="0" applyBorder="0" applyAlignment="0" applyProtection="0"/>
    <xf numFmtId="236" fontId="72" fillId="0" borderId="0" applyFont="0" applyFill="0" applyBorder="0" applyAlignment="0" applyProtection="0"/>
    <xf numFmtId="236" fontId="107" fillId="0" borderId="0" applyFont="0" applyFill="0" applyBorder="0" applyAlignment="0" applyProtection="0"/>
    <xf numFmtId="236" fontId="72" fillId="0" borderId="0" applyFont="0" applyFill="0" applyBorder="0" applyAlignment="0" applyProtection="0"/>
    <xf numFmtId="236" fontId="107" fillId="0" borderId="0" applyFont="0" applyFill="0" applyBorder="0" applyAlignment="0" applyProtection="0"/>
    <xf numFmtId="236" fontId="72" fillId="0" borderId="0" applyFont="0" applyFill="0" applyBorder="0" applyAlignment="0" applyProtection="0"/>
    <xf numFmtId="236" fontId="107" fillId="0" borderId="0" applyFont="0" applyFill="0" applyBorder="0" applyAlignment="0" applyProtection="0"/>
    <xf numFmtId="236" fontId="72" fillId="0" borderId="0" applyFont="0" applyFill="0" applyBorder="0" applyAlignment="0" applyProtection="0"/>
    <xf numFmtId="236" fontId="107" fillId="0" borderId="0" applyFont="0" applyFill="0" applyBorder="0" applyAlignment="0" applyProtection="0"/>
    <xf numFmtId="43" fontId="108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203" fontId="72" fillId="0" borderId="0" applyFont="0" applyFill="0" applyBorder="0" applyAlignment="0" applyProtection="0"/>
    <xf numFmtId="203" fontId="107" fillId="0" borderId="0" applyFont="0" applyFill="0" applyBorder="0" applyAlignment="0" applyProtection="0"/>
    <xf numFmtId="0" fontId="223" fillId="58" borderId="0" applyNumberFormat="0" applyBorder="0" applyAlignment="0" applyProtection="0"/>
    <xf numFmtId="0" fontId="107" fillId="0" borderId="0">
      <alignment vertical="center"/>
    </xf>
    <xf numFmtId="0" fontId="107" fillId="0" borderId="0"/>
    <xf numFmtId="0" fontId="72" fillId="0" borderId="0"/>
    <xf numFmtId="0" fontId="107" fillId="0" borderId="0"/>
    <xf numFmtId="0" fontId="72" fillId="0" borderId="0"/>
    <xf numFmtId="0" fontId="107" fillId="0" borderId="0"/>
    <xf numFmtId="0" fontId="72" fillId="0" borderId="0"/>
    <xf numFmtId="0" fontId="107" fillId="0" borderId="0"/>
    <xf numFmtId="0" fontId="72" fillId="0" borderId="0"/>
    <xf numFmtId="0" fontId="107" fillId="0" borderId="0"/>
    <xf numFmtId="0" fontId="72" fillId="0" borderId="0"/>
    <xf numFmtId="0" fontId="107" fillId="0" borderId="0"/>
    <xf numFmtId="0" fontId="107" fillId="0" borderId="0"/>
    <xf numFmtId="0" fontId="72" fillId="0" borderId="0"/>
    <xf numFmtId="0" fontId="107" fillId="0" borderId="0"/>
    <xf numFmtId="0" fontId="72" fillId="0" borderId="0"/>
    <xf numFmtId="0" fontId="107" fillId="0" borderId="0"/>
    <xf numFmtId="0" fontId="72" fillId="0" borderId="0"/>
    <xf numFmtId="0" fontId="107" fillId="0" borderId="0"/>
    <xf numFmtId="0" fontId="72" fillId="0" borderId="0"/>
    <xf numFmtId="0" fontId="107" fillId="0" borderId="0"/>
    <xf numFmtId="0" fontId="72" fillId="0" borderId="0"/>
    <xf numFmtId="0" fontId="107" fillId="0" borderId="0"/>
    <xf numFmtId="0" fontId="72" fillId="0" borderId="0"/>
    <xf numFmtId="0" fontId="107" fillId="0" borderId="0"/>
    <xf numFmtId="0" fontId="106" fillId="0" borderId="0"/>
    <xf numFmtId="0" fontId="224" fillId="59" borderId="135" applyNumberFormat="0" applyAlignment="0" applyProtection="0"/>
    <xf numFmtId="0" fontId="225" fillId="52" borderId="136" applyNumberFormat="0" applyAlignment="0" applyProtection="0"/>
    <xf numFmtId="0" fontId="3" fillId="0" borderId="0" applyFont="0" applyFill="0" applyBorder="0" applyAlignment="0" applyProtection="0"/>
    <xf numFmtId="0" fontId="226" fillId="0" borderId="0" applyFont="0" applyFill="0" applyBorder="0" applyAlignment="0" applyProtection="0">
      <alignment horizontal="right"/>
    </xf>
    <xf numFmtId="0" fontId="226" fillId="0" borderId="0" applyFont="0" applyFill="0" applyBorder="0" applyAlignment="0" applyProtection="0">
      <alignment horizontal="right"/>
    </xf>
    <xf numFmtId="0" fontId="4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26" fillId="0" borderId="0" applyFont="0" applyFill="0" applyBorder="0" applyAlignment="0" applyProtection="0">
      <alignment horizontal="right"/>
    </xf>
    <xf numFmtId="0" fontId="226" fillId="0" borderId="0" applyFont="0" applyFill="0" applyBorder="0" applyAlignment="0" applyProtection="0">
      <alignment horizontal="right"/>
    </xf>
    <xf numFmtId="207" fontId="4" fillId="0" borderId="0"/>
    <xf numFmtId="0" fontId="4" fillId="0" borderId="0" applyFont="0" applyFill="0" applyBorder="0" applyAlignment="0" applyProtection="0"/>
    <xf numFmtId="255" fontId="226" fillId="0" borderId="0" applyFont="0" applyFill="0" applyBorder="0" applyAlignment="0" applyProtection="0"/>
    <xf numFmtId="0" fontId="10" fillId="0" borderId="0" applyFill="0" applyBorder="0" applyAlignment="0" applyProtection="0"/>
    <xf numFmtId="0" fontId="226" fillId="0" borderId="137" applyNumberFormat="0" applyFont="0" applyFill="0" applyAlignment="0" applyProtection="0"/>
    <xf numFmtId="0" fontId="227" fillId="60" borderId="0" applyNumberFormat="0" applyBorder="0" applyAlignment="0" applyProtection="0"/>
    <xf numFmtId="0" fontId="227" fillId="61" borderId="0" applyNumberFormat="0" applyBorder="0" applyAlignment="0" applyProtection="0"/>
    <xf numFmtId="0" fontId="227" fillId="62" borderId="0" applyNumberFormat="0" applyBorder="0" applyAlignment="0" applyProtection="0"/>
    <xf numFmtId="0" fontId="228" fillId="0" borderId="0" applyFill="0" applyBorder="0" applyProtection="0">
      <alignment horizontal="left"/>
    </xf>
    <xf numFmtId="0" fontId="229" fillId="53" borderId="0" applyNumberFormat="0" applyBorder="0" applyAlignment="0" applyProtection="0"/>
    <xf numFmtId="38" fontId="28" fillId="2" borderId="0" applyNumberFormat="0" applyBorder="0" applyAlignment="0" applyProtection="0"/>
    <xf numFmtId="0" fontId="226" fillId="0" borderId="0" applyFont="0" applyFill="0" applyBorder="0" applyAlignment="0" applyProtection="0">
      <alignment horizontal="right"/>
    </xf>
    <xf numFmtId="0" fontId="230" fillId="0" borderId="0" applyProtection="0">
      <alignment horizontal="left"/>
    </xf>
    <xf numFmtId="0" fontId="231" fillId="0" borderId="0" applyNumberFormat="0" applyFill="0" applyBorder="0" applyAlignment="0" applyProtection="0"/>
    <xf numFmtId="14" fontId="59" fillId="5" borderId="2">
      <alignment horizontal="center" vertical="center" wrapText="1"/>
    </xf>
    <xf numFmtId="0" fontId="122" fillId="6" borderId="7" applyNumberFormat="0" applyFont="0" applyBorder="0" applyAlignment="0">
      <alignment horizontal="center"/>
      <protection locked="0"/>
    </xf>
    <xf numFmtId="0" fontId="232" fillId="0" borderId="138" applyNumberFormat="0" applyFill="0" applyAlignment="0" applyProtection="0"/>
    <xf numFmtId="0" fontId="126" fillId="4" borderId="8">
      <alignment horizontal="left" vertical="top" indent="2"/>
    </xf>
    <xf numFmtId="0" fontId="233" fillId="63" borderId="0" applyNumberFormat="0" applyBorder="0" applyAlignment="0" applyProtection="0"/>
    <xf numFmtId="206" fontId="38" fillId="0" borderId="0"/>
    <xf numFmtId="0" fontId="234" fillId="0" borderId="0" applyFont="0" applyFill="0" applyBorder="0" applyAlignment="0" applyProtection="0">
      <alignment horizontal="centerContinuous"/>
    </xf>
    <xf numFmtId="0" fontId="124" fillId="0" borderId="0" applyFont="0" applyFill="0" applyBorder="0" applyAlignment="0" applyProtection="0">
      <alignment horizontal="centerContinuous"/>
    </xf>
    <xf numFmtId="0" fontId="124" fillId="0" borderId="0" applyFont="0" applyFill="0" applyBorder="0" applyAlignment="0" applyProtection="0">
      <alignment horizontal="centerContinuous"/>
    </xf>
    <xf numFmtId="0" fontId="4" fillId="0" borderId="0" applyFont="0" applyFill="0" applyBorder="0" applyAlignment="0" applyProtection="0">
      <alignment horizontal="centerContinuous"/>
    </xf>
    <xf numFmtId="0" fontId="4" fillId="50" borderId="139" applyNumberFormat="0" applyFont="0" applyAlignment="0" applyProtection="0"/>
    <xf numFmtId="0" fontId="235" fillId="59" borderId="140" applyNumberFormat="0" applyAlignment="0" applyProtection="0"/>
    <xf numFmtId="1" fontId="236" fillId="0" borderId="0" applyProtection="0">
      <alignment horizontal="right" vertical="center"/>
    </xf>
    <xf numFmtId="0" fontId="5" fillId="0" borderId="0">
      <protection locked="0"/>
    </xf>
    <xf numFmtId="0" fontId="237" fillId="0" borderId="0">
      <protection locked="0"/>
    </xf>
    <xf numFmtId="0" fontId="5" fillId="0" borderId="0">
      <protection locked="0"/>
    </xf>
    <xf numFmtId="0" fontId="59" fillId="0" borderId="0">
      <protection locked="0"/>
    </xf>
    <xf numFmtId="0" fontId="238" fillId="0" borderId="0"/>
    <xf numFmtId="0" fontId="239" fillId="0" borderId="0" applyNumberFormat="0" applyFill="0" applyBorder="0" applyAlignment="0" applyProtection="0"/>
    <xf numFmtId="0" fontId="38" fillId="0" borderId="0"/>
    <xf numFmtId="0" fontId="240" fillId="0" borderId="0" applyBorder="0" applyProtection="0">
      <alignment vertical="center"/>
    </xf>
    <xf numFmtId="0" fontId="240" fillId="0" borderId="7" applyBorder="0" applyProtection="0">
      <alignment horizontal="right" vertical="center"/>
    </xf>
    <xf numFmtId="0" fontId="241" fillId="64" borderId="0" applyBorder="0" applyProtection="0">
      <alignment horizontal="centerContinuous" vertical="center"/>
    </xf>
    <xf numFmtId="0" fontId="241" fillId="65" borderId="7" applyBorder="0" applyProtection="0">
      <alignment horizontal="centerContinuous" vertical="center"/>
    </xf>
    <xf numFmtId="0" fontId="242" fillId="0" borderId="0" applyFill="0" applyBorder="0" applyProtection="0">
      <alignment horizontal="left"/>
    </xf>
    <xf numFmtId="0" fontId="228" fillId="0" borderId="109" applyFill="0" applyBorder="0" applyProtection="0">
      <alignment horizontal="left" vertical="top"/>
    </xf>
    <xf numFmtId="0" fontId="243" fillId="0" borderId="0" applyNumberFormat="0" applyFill="0" applyBorder="0" applyAlignment="0" applyProtection="0"/>
    <xf numFmtId="2" fontId="244" fillId="0" borderId="0" applyFont="0" applyFill="0" applyBorder="0" applyAlignment="0" applyProtection="0"/>
    <xf numFmtId="0" fontId="245" fillId="0" borderId="0" applyNumberFormat="0" applyFill="0" applyBorder="0" applyAlignment="0" applyProtection="0"/>
    <xf numFmtId="0" fontId="246" fillId="0" borderId="0" applyNumberFormat="0" applyFill="0" applyBorder="0" applyAlignment="0" applyProtection="0"/>
    <xf numFmtId="0" fontId="244" fillId="0" borderId="0" applyFont="0" applyFill="0" applyBorder="0" applyAlignment="0" applyProtection="0"/>
    <xf numFmtId="0" fontId="244" fillId="0" borderId="0" applyFont="0" applyFill="0" applyBorder="0" applyAlignment="0" applyProtection="0"/>
    <xf numFmtId="0" fontId="247" fillId="0" borderId="0" applyNumberFormat="0" applyFill="0" applyBorder="0" applyAlignment="0" applyProtection="0">
      <alignment vertical="top"/>
      <protection locked="0"/>
    </xf>
    <xf numFmtId="49" fontId="38" fillId="0" borderId="0"/>
    <xf numFmtId="9" fontId="4" fillId="0" borderId="0" applyFont="0" applyFill="0" applyBorder="0" applyAlignment="0" applyProtection="0"/>
    <xf numFmtId="196" fontId="248" fillId="0" borderId="0" applyFont="0" applyProtection="0">
      <protection locked="0"/>
    </xf>
    <xf numFmtId="41" fontId="4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Border="0" applyProtection="0">
      <alignment horizontal="right"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18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8" fillId="0" borderId="0" applyFont="0" applyFill="0" applyBorder="0" applyAlignment="0" applyProtection="0"/>
    <xf numFmtId="256" fontId="248" fillId="0" borderId="0" applyFont="0">
      <protection locked="0"/>
    </xf>
    <xf numFmtId="0" fontId="249" fillId="0" borderId="0" applyNumberFormat="0" applyFill="0" applyBorder="0" applyAlignment="0" applyProtection="0">
      <alignment vertical="top"/>
      <protection locked="0"/>
    </xf>
    <xf numFmtId="42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58" fillId="0" borderId="0">
      <alignment vertical="center"/>
    </xf>
    <xf numFmtId="0" fontId="4" fillId="0" borderId="0"/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6" fillId="0" borderId="0">
      <alignment vertical="center"/>
    </xf>
    <xf numFmtId="0" fontId="4" fillId="0" borderId="0"/>
    <xf numFmtId="0" fontId="218" fillId="0" borderId="0"/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8" fillId="0" borderId="0">
      <alignment vertical="center"/>
    </xf>
    <xf numFmtId="0" fontId="155" fillId="0" borderId="0"/>
    <xf numFmtId="0" fontId="4" fillId="0" borderId="0"/>
    <xf numFmtId="0" fontId="4" fillId="0" borderId="0"/>
    <xf numFmtId="0" fontId="244" fillId="0" borderId="15" applyNumberFormat="0" applyFont="0" applyFill="0" applyAlignment="0" applyProtection="0"/>
    <xf numFmtId="0" fontId="1" fillId="0" borderId="0">
      <alignment vertical="center"/>
    </xf>
    <xf numFmtId="0" fontId="157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67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69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71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73" borderId="0" applyNumberFormat="0" applyBorder="0" applyAlignment="0" applyProtection="0">
      <alignment vertical="center"/>
    </xf>
    <xf numFmtId="0" fontId="2" fillId="74" borderId="0" applyNumberFormat="0" applyBorder="0" applyAlignment="0" applyProtection="0">
      <alignment vertical="center"/>
    </xf>
    <xf numFmtId="0" fontId="2" fillId="69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75" borderId="0" applyNumberFormat="0" applyBorder="0" applyAlignment="0" applyProtection="0">
      <alignment vertical="center"/>
    </xf>
    <xf numFmtId="0" fontId="250" fillId="76" borderId="0" applyNumberFormat="0" applyBorder="0" applyAlignment="0" applyProtection="0">
      <alignment vertical="center"/>
    </xf>
    <xf numFmtId="0" fontId="250" fillId="73" borderId="0" applyNumberFormat="0" applyBorder="0" applyAlignment="0" applyProtection="0">
      <alignment vertical="center"/>
    </xf>
    <xf numFmtId="0" fontId="250" fillId="74" borderId="0" applyNumberFormat="0" applyBorder="0" applyAlignment="0" applyProtection="0">
      <alignment vertical="center"/>
    </xf>
    <xf numFmtId="0" fontId="250" fillId="77" borderId="0" applyNumberFormat="0" applyBorder="0" applyAlignment="0" applyProtection="0">
      <alignment vertical="center"/>
    </xf>
    <xf numFmtId="0" fontId="250" fillId="78" borderId="0" applyNumberFormat="0" applyBorder="0" applyAlignment="0" applyProtection="0">
      <alignment vertical="center"/>
    </xf>
    <xf numFmtId="0" fontId="250" fillId="79" borderId="0" applyNumberFormat="0" applyBorder="0" applyAlignment="0" applyProtection="0">
      <alignment vertical="center"/>
    </xf>
    <xf numFmtId="210" fontId="82" fillId="0" borderId="0">
      <protection locked="0"/>
    </xf>
    <xf numFmtId="210" fontId="82" fillId="0" borderId="0">
      <protection locked="0"/>
    </xf>
    <xf numFmtId="0" fontId="250" fillId="80" borderId="0" applyNumberFormat="0" applyBorder="0" applyAlignment="0" applyProtection="0">
      <alignment vertical="center"/>
    </xf>
    <xf numFmtId="0" fontId="250" fillId="81" borderId="0" applyNumberFormat="0" applyBorder="0" applyAlignment="0" applyProtection="0">
      <alignment vertical="center"/>
    </xf>
    <xf numFmtId="0" fontId="250" fillId="82" borderId="0" applyNumberFormat="0" applyBorder="0" applyAlignment="0" applyProtection="0">
      <alignment vertical="center"/>
    </xf>
    <xf numFmtId="0" fontId="250" fillId="77" borderId="0" applyNumberFormat="0" applyBorder="0" applyAlignment="0" applyProtection="0">
      <alignment vertical="center"/>
    </xf>
    <xf numFmtId="0" fontId="250" fillId="78" borderId="0" applyNumberFormat="0" applyBorder="0" applyAlignment="0" applyProtection="0">
      <alignment vertical="center"/>
    </xf>
    <xf numFmtId="0" fontId="250" fillId="83" borderId="0" applyNumberFormat="0" applyBorder="0" applyAlignment="0" applyProtection="0">
      <alignment vertical="center"/>
    </xf>
    <xf numFmtId="0" fontId="251" fillId="0" borderId="0" applyNumberFormat="0" applyFill="0" applyBorder="0" applyAlignment="0" applyProtection="0">
      <alignment vertical="center"/>
    </xf>
    <xf numFmtId="0" fontId="252" fillId="84" borderId="135" applyNumberFormat="0" applyAlignment="0" applyProtection="0">
      <alignment vertical="center"/>
    </xf>
    <xf numFmtId="0" fontId="253" fillId="67" borderId="0" applyNumberFormat="0" applyBorder="0" applyAlignment="0" applyProtection="0">
      <alignment vertical="center"/>
    </xf>
    <xf numFmtId="0" fontId="4" fillId="85" borderId="139" applyNumberFormat="0" applyFont="0" applyAlignment="0" applyProtection="0">
      <alignment vertical="center"/>
    </xf>
    <xf numFmtId="0" fontId="254" fillId="86" borderId="0" applyNumberFormat="0" applyBorder="0" applyAlignment="0" applyProtection="0">
      <alignment vertical="center"/>
    </xf>
    <xf numFmtId="0" fontId="255" fillId="0" borderId="0" applyNumberFormat="0" applyFill="0" applyBorder="0" applyAlignment="0" applyProtection="0">
      <alignment vertical="center"/>
    </xf>
    <xf numFmtId="0" fontId="256" fillId="87" borderId="136" applyNumberFormat="0" applyAlignment="0" applyProtection="0">
      <alignment vertical="center"/>
    </xf>
    <xf numFmtId="0" fontId="5" fillId="0" borderId="0" applyFont="0" applyFill="0" applyBorder="0" applyAlignment="0" applyProtection="0"/>
    <xf numFmtId="0" fontId="257" fillId="0" borderId="138" applyNumberFormat="0" applyFill="0" applyAlignment="0" applyProtection="0">
      <alignment vertical="center"/>
    </xf>
    <xf numFmtId="0" fontId="258" fillId="0" borderId="141" applyNumberFormat="0" applyFill="0" applyAlignment="0" applyProtection="0">
      <alignment vertical="center"/>
    </xf>
    <xf numFmtId="0" fontId="259" fillId="71" borderId="135" applyNumberFormat="0" applyAlignment="0" applyProtection="0">
      <alignment vertical="center"/>
    </xf>
    <xf numFmtId="0" fontId="260" fillId="0" borderId="0" applyNumberFormat="0" applyFill="0" applyBorder="0" applyAlignment="0" applyProtection="0">
      <alignment vertical="center"/>
    </xf>
    <xf numFmtId="0" fontId="219" fillId="0" borderId="142" applyNumberFormat="0" applyFill="0" applyAlignment="0" applyProtection="0">
      <alignment vertical="center"/>
    </xf>
    <xf numFmtId="0" fontId="261" fillId="0" borderId="143" applyNumberFormat="0" applyFill="0" applyAlignment="0" applyProtection="0">
      <alignment vertical="center"/>
    </xf>
    <xf numFmtId="0" fontId="262" fillId="0" borderId="144" applyNumberFormat="0" applyFill="0" applyAlignment="0" applyProtection="0">
      <alignment vertical="center"/>
    </xf>
    <xf numFmtId="0" fontId="262" fillId="0" borderId="0" applyNumberFormat="0" applyFill="0" applyBorder="0" applyAlignment="0" applyProtection="0">
      <alignment vertical="center"/>
    </xf>
    <xf numFmtId="0" fontId="263" fillId="68" borderId="0" applyNumberFormat="0" applyBorder="0" applyAlignment="0" applyProtection="0">
      <alignment vertical="center"/>
    </xf>
    <xf numFmtId="0" fontId="264" fillId="84" borderId="140" applyNumberFormat="0" applyAlignment="0" applyProtection="0">
      <alignment vertical="center"/>
    </xf>
    <xf numFmtId="257" fontId="103" fillId="0" borderId="0" applyFont="0" applyFill="0" applyBorder="0" applyAlignment="0" applyProtection="0"/>
    <xf numFmtId="257" fontId="103" fillId="0" borderId="0" applyFont="0" applyFill="0" applyBorder="0" applyAlignment="0" applyProtection="0"/>
    <xf numFmtId="0" fontId="72" fillId="0" borderId="0" applyFont="0" applyFill="0" applyBorder="0" applyAlignment="0" applyProtection="0"/>
    <xf numFmtId="201" fontId="268" fillId="0" borderId="0" applyFont="0" applyFill="0" applyBorder="0" applyAlignment="0" applyProtection="0"/>
    <xf numFmtId="9" fontId="265" fillId="0" borderId="0" applyFont="0" applyFill="0" applyBorder="0" applyAlignment="0" applyProtection="0">
      <alignment vertical="center"/>
    </xf>
    <xf numFmtId="201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/>
    <xf numFmtId="201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7" fillId="0" borderId="0"/>
    <xf numFmtId="0" fontId="267" fillId="0" borderId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/>
    <xf numFmtId="0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28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36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50" fillId="89" borderId="0" applyNumberFormat="0" applyBorder="0" applyAlignment="0" applyProtection="0">
      <alignment vertical="center"/>
    </xf>
    <xf numFmtId="0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50" fillId="83" borderId="0" applyNumberFormat="0" applyBorder="0" applyAlignment="0" applyProtection="0">
      <alignment vertical="center"/>
    </xf>
    <xf numFmtId="20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/>
    <xf numFmtId="0" fontId="267" fillId="0" borderId="0"/>
    <xf numFmtId="228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50" fillId="83" borderId="0" applyNumberFormat="0" applyBorder="0" applyAlignment="0" applyProtection="0">
      <alignment vertical="center"/>
    </xf>
    <xf numFmtId="0" fontId="267" fillId="0" borderId="0"/>
    <xf numFmtId="203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/>
    <xf numFmtId="20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50" fillId="89" borderId="0" applyNumberFormat="0" applyBorder="0" applyAlignment="0" applyProtection="0">
      <alignment vertical="center"/>
    </xf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/>
    <xf numFmtId="0" fontId="267" fillId="0" borderId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7" fillId="0" borderId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32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3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/>
    <xf numFmtId="201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2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0" fontId="267" fillId="0" borderId="0"/>
    <xf numFmtId="0" fontId="267" fillId="0" borderId="0" applyFont="0" applyFill="0" applyBorder="0" applyAlignment="0" applyProtection="0"/>
    <xf numFmtId="0" fontId="268" fillId="0" borderId="0"/>
    <xf numFmtId="201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/>
    <xf numFmtId="203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28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50" fillId="89" borderId="0" applyNumberFormat="0" applyBorder="0" applyAlignment="0" applyProtection="0">
      <alignment vertical="center"/>
    </xf>
    <xf numFmtId="0" fontId="1" fillId="0" borderId="0">
      <alignment vertical="center"/>
    </xf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6" fillId="0" borderId="0" applyNumberFormat="0" applyFill="0" applyBorder="0" applyAlignment="0" applyProtection="0">
      <alignment vertical="center"/>
    </xf>
    <xf numFmtId="203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196" fontId="12" fillId="4" borderId="153">
      <alignment horizontal="right" vertical="center"/>
      <protection locked="0"/>
    </xf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1" fontId="96" fillId="0" borderId="153" applyFill="0" applyBorder="0">
      <alignment horizontal="center"/>
    </xf>
    <xf numFmtId="203" fontId="267" fillId="0" borderId="0" applyFont="0" applyFill="0" applyBorder="0" applyAlignment="0" applyProtection="0"/>
    <xf numFmtId="0" fontId="267" fillId="0" borderId="0"/>
    <xf numFmtId="203" fontId="267" fillId="0" borderId="0" applyFont="0" applyFill="0" applyBorder="0" applyAlignment="0" applyProtection="0"/>
    <xf numFmtId="10" fontId="28" fillId="7" borderId="153" applyNumberFormat="0" applyBorder="0" applyAlignment="0" applyProtection="0"/>
    <xf numFmtId="203" fontId="268" fillId="0" borderId="0" applyFont="0" applyFill="0" applyBorder="0" applyAlignment="0" applyProtection="0"/>
    <xf numFmtId="0" fontId="267" fillId="0" borderId="0"/>
    <xf numFmtId="0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1" fillId="0" borderId="0">
      <alignment vertical="center"/>
    </xf>
    <xf numFmtId="0" fontId="1" fillId="39" borderId="115" applyNumberFormat="0" applyFont="0" applyAlignment="0" applyProtection="0">
      <alignment vertical="center"/>
    </xf>
    <xf numFmtId="0" fontId="1" fillId="0" borderId="0">
      <alignment vertical="center"/>
    </xf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15" fontId="98" fillId="0" borderId="153" applyFont="0" applyBorder="0" applyAlignment="0">
      <alignment horizontal="center" vertical="center"/>
    </xf>
    <xf numFmtId="198" fontId="5" fillId="0" borderId="153">
      <alignment horizontal="right" vertical="center" shrinkToFit="1"/>
    </xf>
    <xf numFmtId="196" fontId="38" fillId="0" borderId="153" applyFill="0" applyBorder="0" applyAlignment="0"/>
    <xf numFmtId="0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32" fontId="268" fillId="0" borderId="0" applyFont="0" applyFill="0" applyBorder="0" applyAlignment="0" applyProtection="0"/>
    <xf numFmtId="236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1" fillId="0" borderId="0">
      <alignment vertical="center"/>
    </xf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/>
    <xf numFmtId="202" fontId="267" fillId="0" borderId="0" applyFont="0" applyFill="0" applyBorder="0" applyAlignment="0" applyProtection="0"/>
    <xf numFmtId="0" fontId="267" fillId="0" borderId="0"/>
    <xf numFmtId="0" fontId="267" fillId="0" borderId="0"/>
    <xf numFmtId="235" fontId="268" fillId="0" borderId="0" applyFont="0" applyFill="0" applyBorder="0" applyAlignment="0" applyProtection="0"/>
    <xf numFmtId="0" fontId="267" fillId="0" borderId="0"/>
    <xf numFmtId="0" fontId="267" fillId="0" borderId="0"/>
    <xf numFmtId="0" fontId="267" fillId="0" borderId="0"/>
    <xf numFmtId="232" fontId="267" fillId="0" borderId="0" applyFont="0" applyFill="0" applyBorder="0" applyAlignment="0" applyProtection="0"/>
    <xf numFmtId="0" fontId="267" fillId="0" borderId="0"/>
    <xf numFmtId="202" fontId="268" fillId="0" borderId="0" applyFont="0" applyFill="0" applyBorder="0" applyAlignment="0" applyProtection="0"/>
    <xf numFmtId="0" fontId="220" fillId="0" borderId="0"/>
    <xf numFmtId="0" fontId="267" fillId="0" borderId="0"/>
    <xf numFmtId="0" fontId="267" fillId="0" borderId="0"/>
    <xf numFmtId="0" fontId="220" fillId="0" borderId="0"/>
    <xf numFmtId="0" fontId="267" fillId="0" borderId="0"/>
    <xf numFmtId="0" fontId="267" fillId="0" borderId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7" fillId="0" borderId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5" fillId="0" borderId="0"/>
    <xf numFmtId="0" fontId="5" fillId="0" borderId="0"/>
    <xf numFmtId="0" fontId="220" fillId="0" borderId="0"/>
    <xf numFmtId="203" fontId="268" fillId="0" borderId="0" applyFont="0" applyFill="0" applyBorder="0" applyAlignment="0" applyProtection="0"/>
    <xf numFmtId="232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0" fontId="87" fillId="0" borderId="0"/>
    <xf numFmtId="20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38" fillId="0" borderId="0"/>
    <xf numFmtId="0" fontId="5" fillId="0" borderId="0"/>
    <xf numFmtId="0" fontId="220" fillId="0" borderId="0"/>
    <xf numFmtId="0" fontId="5" fillId="0" borderId="0"/>
    <xf numFmtId="0" fontId="38" fillId="0" borderId="0"/>
    <xf numFmtId="0" fontId="220" fillId="0" borderId="0"/>
    <xf numFmtId="0" fontId="5" fillId="0" borderId="0"/>
    <xf numFmtId="0" fontId="38" fillId="0" borderId="0"/>
    <xf numFmtId="0" fontId="220" fillId="0" borderId="0"/>
    <xf numFmtId="0" fontId="220" fillId="0" borderId="0"/>
    <xf numFmtId="0" fontId="5" fillId="0" borderId="0"/>
    <xf numFmtId="0" fontId="38" fillId="0" borderId="0"/>
    <xf numFmtId="0" fontId="5" fillId="0" borderId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0" fontId="267" fillId="0" borderId="0"/>
    <xf numFmtId="0" fontId="268" fillId="0" borderId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11" fontId="38" fillId="0" borderId="0" applyFont="0" applyFill="0" applyBorder="0" applyAlignment="0" applyProtection="0"/>
    <xf numFmtId="211" fontId="3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38" fillId="0" borderId="0"/>
    <xf numFmtId="0" fontId="5" fillId="0" borderId="0"/>
    <xf numFmtId="0" fontId="5" fillId="0" borderId="0"/>
    <xf numFmtId="0" fontId="220" fillId="0" borderId="0"/>
    <xf numFmtId="0" fontId="38" fillId="0" borderId="0"/>
    <xf numFmtId="0" fontId="5" fillId="0" borderId="0"/>
    <xf numFmtId="0" fontId="220" fillId="0" borderId="0"/>
    <xf numFmtId="0" fontId="5" fillId="0" borderId="0"/>
    <xf numFmtId="0" fontId="220" fillId="0" borderId="0"/>
    <xf numFmtId="0" fontId="5" fillId="0" borderId="0"/>
    <xf numFmtId="0" fontId="220" fillId="0" borderId="0"/>
    <xf numFmtId="0" fontId="5" fillId="0" borderId="0"/>
    <xf numFmtId="0" fontId="38" fillId="0" borderId="0"/>
    <xf numFmtId="0" fontId="220" fillId="0" borderId="0"/>
    <xf numFmtId="0" fontId="5" fillId="0" borderId="0"/>
    <xf numFmtId="0" fontId="38" fillId="0" borderId="0"/>
    <xf numFmtId="0" fontId="5" fillId="0" borderId="0"/>
    <xf numFmtId="0" fontId="220" fillId="0" borderId="0"/>
    <xf numFmtId="0" fontId="38" fillId="0" borderId="0"/>
    <xf numFmtId="0" fontId="5" fillId="0" borderId="0"/>
    <xf numFmtId="0" fontId="220" fillId="0" borderId="0"/>
    <xf numFmtId="0" fontId="38" fillId="0" borderId="0"/>
    <xf numFmtId="0" fontId="220" fillId="0" borderId="0"/>
    <xf numFmtId="0" fontId="5" fillId="0" borderId="0"/>
    <xf numFmtId="0" fontId="38" fillId="0" borderId="0"/>
    <xf numFmtId="0" fontId="220" fillId="0" borderId="0"/>
    <xf numFmtId="0" fontId="220" fillId="0" borderId="0"/>
    <xf numFmtId="0" fontId="5" fillId="0" borderId="0"/>
    <xf numFmtId="0" fontId="220" fillId="0" borderId="0"/>
    <xf numFmtId="0" fontId="5" fillId="0" borderId="0"/>
    <xf numFmtId="0" fontId="5" fillId="0" borderId="0"/>
    <xf numFmtId="0" fontId="38" fillId="0" borderId="0"/>
    <xf numFmtId="0" fontId="38" fillId="0" borderId="0"/>
    <xf numFmtId="0" fontId="5" fillId="0" borderId="0"/>
    <xf numFmtId="0" fontId="5" fillId="0" borderId="0"/>
    <xf numFmtId="0" fontId="220" fillId="0" borderId="0"/>
    <xf numFmtId="0" fontId="220" fillId="0" borderId="0"/>
    <xf numFmtId="0" fontId="38" fillId="0" borderId="0"/>
    <xf numFmtId="0" fontId="5" fillId="0" borderId="0"/>
    <xf numFmtId="0" fontId="220" fillId="0" borderId="0"/>
    <xf numFmtId="0" fontId="5" fillId="0" borderId="0"/>
    <xf numFmtId="0" fontId="220" fillId="0" borderId="0"/>
    <xf numFmtId="0" fontId="5" fillId="0" borderId="0"/>
    <xf numFmtId="0" fontId="220" fillId="0" borderId="0"/>
    <xf numFmtId="0" fontId="220" fillId="0" borderId="0"/>
    <xf numFmtId="0" fontId="220" fillId="0" borderId="0"/>
    <xf numFmtId="0" fontId="38" fillId="0" borderId="0"/>
    <xf numFmtId="0" fontId="38" fillId="0" borderId="0"/>
    <xf numFmtId="0" fontId="5" fillId="0" borderId="0"/>
    <xf numFmtId="0" fontId="5" fillId="0" borderId="0"/>
    <xf numFmtId="0" fontId="38" fillId="0" borderId="0"/>
    <xf numFmtId="0" fontId="38" fillId="0" borderId="0"/>
    <xf numFmtId="0" fontId="5" fillId="0" borderId="0"/>
    <xf numFmtId="0" fontId="38" fillId="0" borderId="0"/>
    <xf numFmtId="0" fontId="220" fillId="0" borderId="0"/>
    <xf numFmtId="0" fontId="38" fillId="0" borderId="0"/>
    <xf numFmtId="0" fontId="5" fillId="0" borderId="0"/>
    <xf numFmtId="0" fontId="38" fillId="0" borderId="0"/>
    <xf numFmtId="0" fontId="5" fillId="0" borderId="0"/>
    <xf numFmtId="0" fontId="38" fillId="0" borderId="0"/>
    <xf numFmtId="0" fontId="5" fillId="0" borderId="0"/>
    <xf numFmtId="0" fontId="5" fillId="0" borderId="0"/>
    <xf numFmtId="0" fontId="38" fillId="0" borderId="0"/>
    <xf numFmtId="0" fontId="220" fillId="0" borderId="0"/>
    <xf numFmtId="0" fontId="5" fillId="0" borderId="0"/>
    <xf numFmtId="0" fontId="220" fillId="0" borderId="0"/>
    <xf numFmtId="0" fontId="5" fillId="0" borderId="0"/>
    <xf numFmtId="0" fontId="5" fillId="0" borderId="0"/>
    <xf numFmtId="0" fontId="220" fillId="0" borderId="0"/>
    <xf numFmtId="0" fontId="38" fillId="0" borderId="0"/>
    <xf numFmtId="0" fontId="5" fillId="0" borderId="0"/>
    <xf numFmtId="0" fontId="5" fillId="0" borderId="0"/>
    <xf numFmtId="0" fontId="38" fillId="0" borderId="0"/>
    <xf numFmtId="0" fontId="5" fillId="0" borderId="0"/>
    <xf numFmtId="0" fontId="38" fillId="0" borderId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38" fillId="85" borderId="139" applyNumberFormat="0" applyFont="0" applyAlignment="0" applyProtection="0">
      <alignment vertical="center"/>
    </xf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5" fillId="0" borderId="0"/>
    <xf numFmtId="0" fontId="220" fillId="0" borderId="0"/>
    <xf numFmtId="0" fontId="5" fillId="0" borderId="0"/>
    <xf numFmtId="0" fontId="220" fillId="0" borderId="0"/>
    <xf numFmtId="0" fontId="5" fillId="0" borderId="0"/>
    <xf numFmtId="0" fontId="220" fillId="0" borderId="0"/>
    <xf numFmtId="0" fontId="5" fillId="0" borderId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0" fontId="38" fillId="0" borderId="0"/>
    <xf numFmtId="0" fontId="220" fillId="0" borderId="0"/>
    <xf numFmtId="0" fontId="5" fillId="0" borderId="0"/>
    <xf numFmtId="232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" fillId="72" borderId="0" applyNumberFormat="0" applyBorder="0" applyAlignment="0" applyProtection="0">
      <alignment vertical="center"/>
    </xf>
    <xf numFmtId="0" fontId="2" fillId="73" borderId="0" applyNumberFormat="0" applyBorder="0" applyAlignment="0" applyProtection="0">
      <alignment vertical="center"/>
    </xf>
    <xf numFmtId="0" fontId="2" fillId="85" borderId="0" applyNumberFormat="0" applyBorder="0" applyAlignment="0" applyProtection="0">
      <alignment vertical="center"/>
    </xf>
    <xf numFmtId="0" fontId="2" fillId="71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85" borderId="0" applyNumberFormat="0" applyBorder="0" applyAlignment="0" applyProtection="0">
      <alignment vertical="center"/>
    </xf>
    <xf numFmtId="0" fontId="2" fillId="66" borderId="0" applyNumberFormat="0" applyBorder="0" applyAlignment="0" applyProtection="0"/>
    <xf numFmtId="0" fontId="158" fillId="13" borderId="0" applyNumberFormat="0" applyBorder="0" applyAlignment="0" applyProtection="0">
      <alignment vertical="center"/>
    </xf>
    <xf numFmtId="0" fontId="2" fillId="66" borderId="0" applyNumberFormat="0" applyBorder="0" applyAlignment="0" applyProtection="0"/>
    <xf numFmtId="0" fontId="272" fillId="66" borderId="0" applyNumberFormat="0" applyBorder="0" applyAlignment="0" applyProtection="0">
      <alignment vertical="center"/>
    </xf>
    <xf numFmtId="0" fontId="2" fillId="67" borderId="0" applyNumberFormat="0" applyBorder="0" applyAlignment="0" applyProtection="0"/>
    <xf numFmtId="0" fontId="158" fillId="14" borderId="0" applyNumberFormat="0" applyBorder="0" applyAlignment="0" applyProtection="0">
      <alignment vertical="center"/>
    </xf>
    <xf numFmtId="0" fontId="2" fillId="67" borderId="0" applyNumberFormat="0" applyBorder="0" applyAlignment="0" applyProtection="0"/>
    <xf numFmtId="0" fontId="272" fillId="67" borderId="0" applyNumberFormat="0" applyBorder="0" applyAlignment="0" applyProtection="0">
      <alignment vertical="center"/>
    </xf>
    <xf numFmtId="0" fontId="2" fillId="68" borderId="0" applyNumberFormat="0" applyBorder="0" applyAlignment="0" applyProtection="0"/>
    <xf numFmtId="0" fontId="158" fillId="15" borderId="0" applyNumberFormat="0" applyBorder="0" applyAlignment="0" applyProtection="0">
      <alignment vertical="center"/>
    </xf>
    <xf numFmtId="0" fontId="2" fillId="68" borderId="0" applyNumberFormat="0" applyBorder="0" applyAlignment="0" applyProtection="0"/>
    <xf numFmtId="0" fontId="272" fillId="68" borderId="0" applyNumberFormat="0" applyBorder="0" applyAlignment="0" applyProtection="0">
      <alignment vertical="center"/>
    </xf>
    <xf numFmtId="0" fontId="2" fillId="69" borderId="0" applyNumberFormat="0" applyBorder="0" applyAlignment="0" applyProtection="0"/>
    <xf numFmtId="0" fontId="158" fillId="16" borderId="0" applyNumberFormat="0" applyBorder="0" applyAlignment="0" applyProtection="0">
      <alignment vertical="center"/>
    </xf>
    <xf numFmtId="0" fontId="2" fillId="69" borderId="0" applyNumberFormat="0" applyBorder="0" applyAlignment="0" applyProtection="0"/>
    <xf numFmtId="0" fontId="272" fillId="69" borderId="0" applyNumberFormat="0" applyBorder="0" applyAlignment="0" applyProtection="0">
      <alignment vertical="center"/>
    </xf>
    <xf numFmtId="0" fontId="2" fillId="70" borderId="0" applyNumberFormat="0" applyBorder="0" applyAlignment="0" applyProtection="0"/>
    <xf numFmtId="0" fontId="158" fillId="17" borderId="0" applyNumberFormat="0" applyBorder="0" applyAlignment="0" applyProtection="0">
      <alignment vertical="center"/>
    </xf>
    <xf numFmtId="0" fontId="2" fillId="70" borderId="0" applyNumberFormat="0" applyBorder="0" applyAlignment="0" applyProtection="0"/>
    <xf numFmtId="0" fontId="272" fillId="70" borderId="0" applyNumberFormat="0" applyBorder="0" applyAlignment="0" applyProtection="0">
      <alignment vertical="center"/>
    </xf>
    <xf numFmtId="0" fontId="2" fillId="71" borderId="0" applyNumberFormat="0" applyBorder="0" applyAlignment="0" applyProtection="0"/>
    <xf numFmtId="0" fontId="158" fillId="18" borderId="0" applyNumberFormat="0" applyBorder="0" applyAlignment="0" applyProtection="0">
      <alignment vertical="center"/>
    </xf>
    <xf numFmtId="0" fontId="2" fillId="71" borderId="0" applyNumberFormat="0" applyBorder="0" applyAlignment="0" applyProtection="0"/>
    <xf numFmtId="0" fontId="272" fillId="71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73" borderId="0" applyNumberFormat="0" applyBorder="0" applyAlignment="0" applyProtection="0">
      <alignment vertical="center"/>
    </xf>
    <xf numFmtId="0" fontId="2" fillId="86" borderId="0" applyNumberFormat="0" applyBorder="0" applyAlignment="0" applyProtection="0">
      <alignment vertical="center"/>
    </xf>
    <xf numFmtId="0" fontId="2" fillId="67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85" borderId="0" applyNumberFormat="0" applyBorder="0" applyAlignment="0" applyProtection="0">
      <alignment vertical="center"/>
    </xf>
    <xf numFmtId="0" fontId="2" fillId="72" borderId="0" applyNumberFormat="0" applyBorder="0" applyAlignment="0" applyProtection="0"/>
    <xf numFmtId="0" fontId="158" fillId="19" borderId="0" applyNumberFormat="0" applyBorder="0" applyAlignment="0" applyProtection="0">
      <alignment vertical="center"/>
    </xf>
    <xf numFmtId="0" fontId="2" fillId="72" borderId="0" applyNumberFormat="0" applyBorder="0" applyAlignment="0" applyProtection="0"/>
    <xf numFmtId="0" fontId="272" fillId="72" borderId="0" applyNumberFormat="0" applyBorder="0" applyAlignment="0" applyProtection="0">
      <alignment vertical="center"/>
    </xf>
    <xf numFmtId="0" fontId="2" fillId="73" borderId="0" applyNumberFormat="0" applyBorder="0" applyAlignment="0" applyProtection="0"/>
    <xf numFmtId="0" fontId="158" fillId="20" borderId="0" applyNumberFormat="0" applyBorder="0" applyAlignment="0" applyProtection="0">
      <alignment vertical="center"/>
    </xf>
    <xf numFmtId="0" fontId="2" fillId="73" borderId="0" applyNumberFormat="0" applyBorder="0" applyAlignment="0" applyProtection="0"/>
    <xf numFmtId="0" fontId="272" fillId="73" borderId="0" applyNumberFormat="0" applyBorder="0" applyAlignment="0" applyProtection="0">
      <alignment vertical="center"/>
    </xf>
    <xf numFmtId="0" fontId="2" fillId="74" borderId="0" applyNumberFormat="0" applyBorder="0" applyAlignment="0" applyProtection="0"/>
    <xf numFmtId="0" fontId="158" fillId="21" borderId="0" applyNumberFormat="0" applyBorder="0" applyAlignment="0" applyProtection="0">
      <alignment vertical="center"/>
    </xf>
    <xf numFmtId="0" fontId="2" fillId="74" borderId="0" applyNumberFormat="0" applyBorder="0" applyAlignment="0" applyProtection="0"/>
    <xf numFmtId="0" fontId="272" fillId="74" borderId="0" applyNumberFormat="0" applyBorder="0" applyAlignment="0" applyProtection="0">
      <alignment vertical="center"/>
    </xf>
    <xf numFmtId="0" fontId="2" fillId="69" borderId="0" applyNumberFormat="0" applyBorder="0" applyAlignment="0" applyProtection="0"/>
    <xf numFmtId="0" fontId="158" fillId="22" borderId="0" applyNumberFormat="0" applyBorder="0" applyAlignment="0" applyProtection="0">
      <alignment vertical="center"/>
    </xf>
    <xf numFmtId="0" fontId="2" fillId="69" borderId="0" applyNumberFormat="0" applyBorder="0" applyAlignment="0" applyProtection="0"/>
    <xf numFmtId="0" fontId="272" fillId="69" borderId="0" applyNumberFormat="0" applyBorder="0" applyAlignment="0" applyProtection="0">
      <alignment vertical="center"/>
    </xf>
    <xf numFmtId="0" fontId="2" fillId="72" borderId="0" applyNumberFormat="0" applyBorder="0" applyAlignment="0" applyProtection="0"/>
    <xf numFmtId="0" fontId="158" fillId="23" borderId="0" applyNumberFormat="0" applyBorder="0" applyAlignment="0" applyProtection="0">
      <alignment vertical="center"/>
    </xf>
    <xf numFmtId="0" fontId="2" fillId="72" borderId="0" applyNumberFormat="0" applyBorder="0" applyAlignment="0" applyProtection="0"/>
    <xf numFmtId="0" fontId="272" fillId="72" borderId="0" applyNumberFormat="0" applyBorder="0" applyAlignment="0" applyProtection="0">
      <alignment vertical="center"/>
    </xf>
    <xf numFmtId="0" fontId="2" fillId="75" borderId="0" applyNumberFormat="0" applyBorder="0" applyAlignment="0" applyProtection="0"/>
    <xf numFmtId="0" fontId="158" fillId="24" borderId="0" applyNumberFormat="0" applyBorder="0" applyAlignment="0" applyProtection="0">
      <alignment vertical="center"/>
    </xf>
    <xf numFmtId="0" fontId="2" fillId="75" borderId="0" applyNumberFormat="0" applyBorder="0" applyAlignment="0" applyProtection="0"/>
    <xf numFmtId="0" fontId="272" fillId="75" borderId="0" applyNumberFormat="0" applyBorder="0" applyAlignment="0" applyProtection="0">
      <alignment vertical="center"/>
    </xf>
    <xf numFmtId="0" fontId="250" fillId="70" borderId="0" applyNumberFormat="0" applyBorder="0" applyAlignment="0" applyProtection="0">
      <alignment vertical="center"/>
    </xf>
    <xf numFmtId="0" fontId="250" fillId="83" borderId="0" applyNumberFormat="0" applyBorder="0" applyAlignment="0" applyProtection="0">
      <alignment vertical="center"/>
    </xf>
    <xf numFmtId="0" fontId="250" fillId="75" borderId="0" applyNumberFormat="0" applyBorder="0" applyAlignment="0" applyProtection="0">
      <alignment vertical="center"/>
    </xf>
    <xf numFmtId="0" fontId="250" fillId="67" borderId="0" applyNumberFormat="0" applyBorder="0" applyAlignment="0" applyProtection="0">
      <alignment vertical="center"/>
    </xf>
    <xf numFmtId="0" fontId="250" fillId="70" borderId="0" applyNumberFormat="0" applyBorder="0" applyAlignment="0" applyProtection="0">
      <alignment vertical="center"/>
    </xf>
    <xf numFmtId="0" fontId="250" fillId="73" borderId="0" applyNumberFormat="0" applyBorder="0" applyAlignment="0" applyProtection="0">
      <alignment vertical="center"/>
    </xf>
    <xf numFmtId="0" fontId="250" fillId="76" borderId="0" applyNumberFormat="0" applyBorder="0" applyAlignment="0" applyProtection="0"/>
    <xf numFmtId="0" fontId="160" fillId="25" borderId="0" applyNumberFormat="0" applyBorder="0" applyAlignment="0" applyProtection="0">
      <alignment vertical="center"/>
    </xf>
    <xf numFmtId="0" fontId="250" fillId="76" borderId="0" applyNumberFormat="0" applyBorder="0" applyAlignment="0" applyProtection="0"/>
    <xf numFmtId="0" fontId="273" fillId="76" borderId="0" applyNumberFormat="0" applyBorder="0" applyAlignment="0" applyProtection="0">
      <alignment vertical="center"/>
    </xf>
    <xf numFmtId="0" fontId="250" fillId="73" borderId="0" applyNumberFormat="0" applyBorder="0" applyAlignment="0" applyProtection="0"/>
    <xf numFmtId="0" fontId="160" fillId="26" borderId="0" applyNumberFormat="0" applyBorder="0" applyAlignment="0" applyProtection="0">
      <alignment vertical="center"/>
    </xf>
    <xf numFmtId="0" fontId="250" fillId="73" borderId="0" applyNumberFormat="0" applyBorder="0" applyAlignment="0" applyProtection="0"/>
    <xf numFmtId="0" fontId="273" fillId="73" borderId="0" applyNumberFormat="0" applyBorder="0" applyAlignment="0" applyProtection="0">
      <alignment vertical="center"/>
    </xf>
    <xf numFmtId="0" fontId="250" fillId="74" borderId="0" applyNumberFormat="0" applyBorder="0" applyAlignment="0" applyProtection="0"/>
    <xf numFmtId="0" fontId="160" fillId="27" borderId="0" applyNumberFormat="0" applyBorder="0" applyAlignment="0" applyProtection="0">
      <alignment vertical="center"/>
    </xf>
    <xf numFmtId="0" fontId="250" fillId="74" borderId="0" applyNumberFormat="0" applyBorder="0" applyAlignment="0" applyProtection="0"/>
    <xf numFmtId="0" fontId="273" fillId="74" borderId="0" applyNumberFormat="0" applyBorder="0" applyAlignment="0" applyProtection="0">
      <alignment vertical="center"/>
    </xf>
    <xf numFmtId="0" fontId="250" fillId="77" borderId="0" applyNumberFormat="0" applyBorder="0" applyAlignment="0" applyProtection="0"/>
    <xf numFmtId="0" fontId="160" fillId="28" borderId="0" applyNumberFormat="0" applyBorder="0" applyAlignment="0" applyProtection="0">
      <alignment vertical="center"/>
    </xf>
    <xf numFmtId="0" fontId="250" fillId="77" borderId="0" applyNumberFormat="0" applyBorder="0" applyAlignment="0" applyProtection="0"/>
    <xf numFmtId="0" fontId="273" fillId="77" borderId="0" applyNumberFormat="0" applyBorder="0" applyAlignment="0" applyProtection="0">
      <alignment vertical="center"/>
    </xf>
    <xf numFmtId="0" fontId="250" fillId="78" borderId="0" applyNumberFormat="0" applyBorder="0" applyAlignment="0" applyProtection="0"/>
    <xf numFmtId="0" fontId="160" fillId="29" borderId="0" applyNumberFormat="0" applyBorder="0" applyAlignment="0" applyProtection="0">
      <alignment vertical="center"/>
    </xf>
    <xf numFmtId="0" fontId="250" fillId="78" borderId="0" applyNumberFormat="0" applyBorder="0" applyAlignment="0" applyProtection="0"/>
    <xf numFmtId="0" fontId="273" fillId="78" borderId="0" applyNumberFormat="0" applyBorder="0" applyAlignment="0" applyProtection="0">
      <alignment vertical="center"/>
    </xf>
    <xf numFmtId="0" fontId="250" fillId="79" borderId="0" applyNumberFormat="0" applyBorder="0" applyAlignment="0" applyProtection="0"/>
    <xf numFmtId="0" fontId="160" fillId="30" borderId="0" applyNumberFormat="0" applyBorder="0" applyAlignment="0" applyProtection="0">
      <alignment vertical="center"/>
    </xf>
    <xf numFmtId="0" fontId="250" fillId="79" borderId="0" applyNumberFormat="0" applyBorder="0" applyAlignment="0" applyProtection="0"/>
    <xf numFmtId="0" fontId="273" fillId="79" borderId="0" applyNumberFormat="0" applyBorder="0" applyAlignment="0" applyProtection="0">
      <alignment vertical="center"/>
    </xf>
    <xf numFmtId="0" fontId="267" fillId="0" borderId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50" fillId="88" borderId="0" applyNumberFormat="0" applyBorder="0" applyAlignment="0" applyProtection="0">
      <alignment vertical="center"/>
    </xf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50" fillId="83" borderId="0" applyNumberFormat="0" applyBorder="0" applyAlignment="0" applyProtection="0">
      <alignment vertical="center"/>
    </xf>
    <xf numFmtId="0" fontId="267" fillId="0" borderId="0" applyFont="0" applyFill="0" applyBorder="0" applyAlignment="0" applyProtection="0"/>
    <xf numFmtId="0" fontId="250" fillId="75" borderId="0" applyNumberFormat="0" applyBorder="0" applyAlignment="0" applyProtection="0">
      <alignment vertical="center"/>
    </xf>
    <xf numFmtId="203" fontId="268" fillId="0" borderId="0" applyFont="0" applyFill="0" applyBorder="0" applyAlignment="0" applyProtection="0"/>
    <xf numFmtId="0" fontId="268" fillId="0" borderId="0"/>
    <xf numFmtId="0" fontId="250" fillId="89" borderId="0" applyNumberFormat="0" applyBorder="0" applyAlignment="0" applyProtection="0">
      <alignment vertical="center"/>
    </xf>
    <xf numFmtId="201" fontId="267" fillId="0" borderId="0" applyFont="0" applyFill="0" applyBorder="0" applyAlignment="0" applyProtection="0"/>
    <xf numFmtId="0" fontId="250" fillId="78" borderId="0" applyNumberFormat="0" applyBorder="0" applyAlignment="0" applyProtection="0">
      <alignment vertical="center"/>
    </xf>
    <xf numFmtId="0" fontId="267" fillId="0" borderId="0"/>
    <xf numFmtId="0" fontId="250" fillId="81" borderId="0" applyNumberFormat="0" applyBorder="0" applyAlignment="0" applyProtection="0">
      <alignment vertical="center"/>
    </xf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26" fontId="267" fillId="0" borderId="0" applyFont="0" applyFill="0" applyBorder="0" applyAlignment="0" applyProtection="0"/>
    <xf numFmtId="226" fontId="268" fillId="0" borderId="0" applyFont="0" applyFill="0" applyBorder="0" applyAlignment="0" applyProtection="0"/>
    <xf numFmtId="0" fontId="268" fillId="0" borderId="0"/>
    <xf numFmtId="202" fontId="268" fillId="0" borderId="0" applyFont="0" applyFill="0" applyBorder="0" applyAlignment="0" applyProtection="0"/>
    <xf numFmtId="227" fontId="81" fillId="0" borderId="0" applyFont="0" applyFill="0" applyBorder="0" applyAlignment="0" applyProtection="0"/>
    <xf numFmtId="227" fontId="81" fillId="0" borderId="0" applyFont="0" applyFill="0" applyBorder="0" applyAlignment="0" applyProtection="0"/>
    <xf numFmtId="227" fontId="81" fillId="0" borderId="0" applyFont="0" applyFill="0" applyBorder="0" applyAlignment="0" applyProtection="0"/>
    <xf numFmtId="227" fontId="81" fillId="0" borderId="0" applyFont="0" applyFill="0" applyBorder="0" applyAlignment="0" applyProtection="0"/>
    <xf numFmtId="228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28" fontId="81" fillId="0" borderId="0" applyFont="0" applyFill="0" applyBorder="0" applyAlignment="0" applyProtection="0"/>
    <xf numFmtId="228" fontId="81" fillId="0" borderId="0" applyFont="0" applyFill="0" applyBorder="0" applyAlignment="0" applyProtection="0"/>
    <xf numFmtId="228" fontId="81" fillId="0" borderId="0" applyFont="0" applyFill="0" applyBorder="0" applyAlignment="0" applyProtection="0"/>
    <xf numFmtId="228" fontId="81" fillId="0" borderId="0" applyFont="0" applyFill="0" applyBorder="0" applyAlignment="0" applyProtection="0"/>
    <xf numFmtId="232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36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53" fillId="69" borderId="0" applyNumberFormat="0" applyBorder="0" applyAlignment="0" applyProtection="0">
      <alignment vertical="center"/>
    </xf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52" fillId="84" borderId="135" applyNumberFormat="0" applyAlignment="0" applyProtection="0"/>
    <xf numFmtId="201" fontId="268" fillId="0" borderId="0" applyFont="0" applyFill="0" applyBorder="0" applyAlignment="0" applyProtection="0"/>
    <xf numFmtId="0" fontId="252" fillId="84" borderId="135" applyNumberFormat="0" applyAlignment="0" applyProtection="0"/>
    <xf numFmtId="0" fontId="275" fillId="84" borderId="135" applyNumberFormat="0" applyAlignment="0" applyProtection="0">
      <alignment vertical="center"/>
    </xf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/>
    <xf numFmtId="0" fontId="268" fillId="0" borderId="0"/>
    <xf numFmtId="0" fontId="267" fillId="0" borderId="0"/>
    <xf numFmtId="0" fontId="268" fillId="0" borderId="0"/>
    <xf numFmtId="0" fontId="267" fillId="0" borderId="0"/>
    <xf numFmtId="0" fontId="268" fillId="0" borderId="0"/>
    <xf numFmtId="0" fontId="267" fillId="0" borderId="0"/>
    <xf numFmtId="0" fontId="268" fillId="0" borderId="0"/>
    <xf numFmtId="0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36" fontId="267" fillId="0" borderId="0" applyFont="0" applyFill="0" applyBorder="0" applyAlignment="0" applyProtection="0"/>
    <xf numFmtId="0" fontId="269" fillId="90" borderId="135" applyNumberFormat="0" applyAlignment="0" applyProtection="0">
      <alignment vertical="center"/>
    </xf>
    <xf numFmtId="236" fontId="268" fillId="0" borderId="0" applyFont="0" applyFill="0" applyBorder="0" applyAlignment="0" applyProtection="0"/>
    <xf numFmtId="0" fontId="267" fillId="0" borderId="0"/>
    <xf numFmtId="0" fontId="256" fillId="87" borderId="136" applyNumberFormat="0" applyAlignment="0" applyProtection="0">
      <alignment vertical="center"/>
    </xf>
    <xf numFmtId="0" fontId="268" fillId="0" borderId="0"/>
    <xf numFmtId="240" fontId="38" fillId="0" borderId="0"/>
    <xf numFmtId="203" fontId="268" fillId="0" borderId="0" applyFont="0" applyFill="0" applyBorder="0" applyAlignment="0" applyProtection="0"/>
    <xf numFmtId="240" fontId="38" fillId="0" borderId="0"/>
    <xf numFmtId="0" fontId="250" fillId="78" borderId="0" applyNumberFormat="0" applyBorder="0" applyAlignment="0" applyProtection="0">
      <alignment vertical="center"/>
    </xf>
    <xf numFmtId="240" fontId="38" fillId="0" borderId="0"/>
    <xf numFmtId="240" fontId="38" fillId="0" borderId="0"/>
    <xf numFmtId="240" fontId="38" fillId="0" borderId="0"/>
    <xf numFmtId="240" fontId="38" fillId="0" borderId="0"/>
    <xf numFmtId="201" fontId="268" fillId="0" borderId="0" applyFont="0" applyFill="0" applyBorder="0" applyAlignment="0" applyProtection="0"/>
    <xf numFmtId="240" fontId="38" fillId="0" borderId="0"/>
    <xf numFmtId="240" fontId="38" fillId="0" borderId="0"/>
    <xf numFmtId="201" fontId="26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38" fillId="0" borderId="0" applyFont="0" applyFill="0" applyBorder="0" applyAlignment="0" applyProtection="0"/>
    <xf numFmtId="41" fontId="38" fillId="0" borderId="0" applyFont="0" applyFill="0" applyBorder="0" applyAlignment="0" applyProtection="0">
      <alignment vertical="center"/>
    </xf>
    <xf numFmtId="203" fontId="268" fillId="0" borderId="0" applyFont="0" applyFill="0" applyBorder="0" applyAlignment="0" applyProtection="0"/>
    <xf numFmtId="0" fontId="38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4" fillId="85" borderId="139" applyNumberFormat="0" applyFont="0" applyAlignment="0" applyProtection="0"/>
    <xf numFmtId="202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7" fontId="4" fillId="0" borderId="0"/>
    <xf numFmtId="207" fontId="4" fillId="0" borderId="0"/>
    <xf numFmtId="0" fontId="4" fillId="85" borderId="139" applyNumberFormat="0" applyFont="0" applyAlignment="0" applyProtection="0"/>
    <xf numFmtId="0" fontId="4" fillId="85" borderId="139" applyNumberFormat="0" applyFont="0" applyAlignment="0" applyProtection="0">
      <alignment vertical="center"/>
    </xf>
    <xf numFmtId="0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255" fillId="0" borderId="0" applyNumberFormat="0" applyFill="0" applyBorder="0" applyAlignment="0" applyProtection="0">
      <alignment vertical="center"/>
    </xf>
    <xf numFmtId="202" fontId="267" fillId="0" borderId="0" applyFont="0" applyFill="0" applyBorder="0" applyAlignment="0" applyProtection="0"/>
    <xf numFmtId="0" fontId="263" fillId="70" borderId="0" applyNumberFormat="0" applyBorder="0" applyAlignment="0" applyProtection="0">
      <alignment vertical="center"/>
    </xf>
    <xf numFmtId="38" fontId="28" fillId="4" borderId="0" applyNumberFormat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70" fillId="0" borderId="151" applyNumberFormat="0" applyFill="0" applyAlignment="0" applyProtection="0">
      <alignment vertical="center"/>
    </xf>
    <xf numFmtId="0" fontId="270" fillId="0" borderId="0" applyNumberFormat="0" applyFill="0" applyBorder="0" applyAlignment="0" applyProtection="0">
      <alignment vertical="center"/>
    </xf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10" fontId="28" fillId="4" borderId="3" applyNumberFormat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51" fillId="0" borderId="152" applyNumberFormat="0" applyFill="0" applyAlignment="0" applyProtection="0">
      <alignment vertical="center"/>
    </xf>
    <xf numFmtId="201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71" fillId="86" borderId="0" applyNumberFormat="0" applyBorder="0" applyAlignment="0" applyProtection="0">
      <alignment vertical="center"/>
    </xf>
    <xf numFmtId="201" fontId="267" fillId="0" borderId="0" applyFont="0" applyFill="0" applyBorder="0" applyAlignment="0" applyProtection="0"/>
    <xf numFmtId="179" fontId="38" fillId="0" borderId="0"/>
    <xf numFmtId="0" fontId="250" fillId="81" borderId="0" applyNumberFormat="0" applyBorder="0" applyAlignment="0" applyProtection="0">
      <alignment vertical="center"/>
    </xf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0" borderId="0"/>
    <xf numFmtId="203" fontId="267" fillId="0" borderId="0" applyFont="0" applyFill="0" applyBorder="0" applyAlignment="0" applyProtection="0"/>
    <xf numFmtId="0" fontId="38" fillId="85" borderId="139" applyNumberFormat="0" applyFont="0" applyAlignment="0" applyProtection="0">
      <alignment vertical="center"/>
    </xf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4" fillId="90" borderId="140" applyNumberFormat="0" applyAlignment="0" applyProtection="0">
      <alignment vertical="center"/>
    </xf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5" fillId="0" borderId="0"/>
    <xf numFmtId="0" fontId="38" fillId="0" borderId="0"/>
    <xf numFmtId="0" fontId="5" fillId="0" borderId="0"/>
    <xf numFmtId="211" fontId="38" fillId="0" borderId="0" applyFont="0" applyFill="0" applyBorder="0" applyAlignment="0" applyProtection="0"/>
    <xf numFmtId="211" fontId="38" fillId="0" borderId="0" applyFont="0" applyFill="0" applyBorder="0" applyAlignment="0" applyProtection="0"/>
    <xf numFmtId="0" fontId="5" fillId="0" borderId="0"/>
    <xf numFmtId="211" fontId="38" fillId="0" borderId="0" applyFont="0" applyFill="0" applyBorder="0" applyAlignment="0" applyProtection="0"/>
    <xf numFmtId="0" fontId="220" fillId="0" borderId="0"/>
    <xf numFmtId="0" fontId="5" fillId="0" borderId="0"/>
    <xf numFmtId="0" fontId="5" fillId="0" borderId="0" applyFont="0" applyFill="0" applyBorder="0" applyAlignment="0" applyProtection="0"/>
    <xf numFmtId="211" fontId="38" fillId="0" borderId="0" applyFont="0" applyFill="0" applyBorder="0" applyAlignment="0" applyProtection="0"/>
    <xf numFmtId="0" fontId="38" fillId="0" borderId="0"/>
    <xf numFmtId="0" fontId="5" fillId="0" borderId="0" applyFont="0" applyFill="0" applyBorder="0" applyAlignment="0" applyProtection="0"/>
    <xf numFmtId="211" fontId="38" fillId="0" borderId="0" applyFont="0" applyFill="0" applyBorder="0" applyAlignment="0" applyProtection="0"/>
    <xf numFmtId="0" fontId="5" fillId="0" borderId="0"/>
    <xf numFmtId="0" fontId="38" fillId="0" borderId="0"/>
    <xf numFmtId="211" fontId="38" fillId="0" borderId="0" applyFont="0" applyFill="0" applyBorder="0" applyAlignment="0" applyProtection="0"/>
    <xf numFmtId="211" fontId="38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38" fillId="0" borderId="0"/>
    <xf numFmtId="0" fontId="5" fillId="0" borderId="0"/>
    <xf numFmtId="211" fontId="38" fillId="0" borderId="0" applyFont="0" applyFill="0" applyBorder="0" applyAlignment="0" applyProtection="0"/>
    <xf numFmtId="0" fontId="38" fillId="0" borderId="0"/>
    <xf numFmtId="0" fontId="5" fillId="0" borderId="0" applyFont="0" applyFill="0" applyBorder="0" applyAlignment="0" applyProtection="0"/>
    <xf numFmtId="0" fontId="38" fillId="0" borderId="0"/>
    <xf numFmtId="0" fontId="220" fillId="0" borderId="0"/>
    <xf numFmtId="211" fontId="38" fillId="0" borderId="0" applyFont="0" applyFill="0" applyBorder="0" applyAlignment="0" applyProtection="0"/>
    <xf numFmtId="0" fontId="220" fillId="0" borderId="0"/>
    <xf numFmtId="0" fontId="5" fillId="0" borderId="0"/>
    <xf numFmtId="211" fontId="38" fillId="0" borderId="0" applyFont="0" applyFill="0" applyBorder="0" applyAlignment="0" applyProtection="0"/>
    <xf numFmtId="0" fontId="5" fillId="0" borderId="0"/>
    <xf numFmtId="0" fontId="5" fillId="0" borderId="0" applyFont="0" applyFill="0" applyBorder="0" applyAlignment="0" applyProtection="0"/>
    <xf numFmtId="0" fontId="267" fillId="0" borderId="0"/>
    <xf numFmtId="0" fontId="268" fillId="0" borderId="0"/>
    <xf numFmtId="228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39" fillId="0" borderId="0" applyNumberFormat="0" applyFill="0" applyBorder="0" applyAlignment="0" applyProtection="0">
      <alignment vertical="center"/>
    </xf>
    <xf numFmtId="201" fontId="268" fillId="0" borderId="0" applyFont="0" applyFill="0" applyBorder="0" applyAlignment="0" applyProtection="0"/>
    <xf numFmtId="0" fontId="251" fillId="0" borderId="0" applyNumberFormat="0" applyFill="0" applyBorder="0" applyAlignment="0" applyProtection="0">
      <alignment vertical="center"/>
    </xf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50" fillId="80" borderId="0" applyNumberFormat="0" applyBorder="0" applyAlignment="0" applyProtection="0"/>
    <xf numFmtId="0" fontId="160" fillId="31" borderId="0" applyNumberFormat="0" applyBorder="0" applyAlignment="0" applyProtection="0">
      <alignment vertical="center"/>
    </xf>
    <xf numFmtId="0" fontId="250" fillId="80" borderId="0" applyNumberFormat="0" applyBorder="0" applyAlignment="0" applyProtection="0"/>
    <xf numFmtId="0" fontId="273" fillId="80" borderId="0" applyNumberFormat="0" applyBorder="0" applyAlignment="0" applyProtection="0">
      <alignment vertical="center"/>
    </xf>
    <xf numFmtId="0" fontId="250" fillId="81" borderId="0" applyNumberFormat="0" applyBorder="0" applyAlignment="0" applyProtection="0"/>
    <xf numFmtId="0" fontId="160" fillId="32" borderId="0" applyNumberFormat="0" applyBorder="0" applyAlignment="0" applyProtection="0">
      <alignment vertical="center"/>
    </xf>
    <xf numFmtId="0" fontId="250" fillId="81" borderId="0" applyNumberFormat="0" applyBorder="0" applyAlignment="0" applyProtection="0"/>
    <xf numFmtId="0" fontId="273" fillId="81" borderId="0" applyNumberFormat="0" applyBorder="0" applyAlignment="0" applyProtection="0">
      <alignment vertical="center"/>
    </xf>
    <xf numFmtId="0" fontId="250" fillId="82" borderId="0" applyNumberFormat="0" applyBorder="0" applyAlignment="0" applyProtection="0"/>
    <xf numFmtId="0" fontId="160" fillId="33" borderId="0" applyNumberFormat="0" applyBorder="0" applyAlignment="0" applyProtection="0">
      <alignment vertical="center"/>
    </xf>
    <xf numFmtId="0" fontId="250" fillId="82" borderId="0" applyNumberFormat="0" applyBorder="0" applyAlignment="0" applyProtection="0"/>
    <xf numFmtId="0" fontId="273" fillId="82" borderId="0" applyNumberFormat="0" applyBorder="0" applyAlignment="0" applyProtection="0">
      <alignment vertical="center"/>
    </xf>
    <xf numFmtId="0" fontId="250" fillId="77" borderId="0" applyNumberFormat="0" applyBorder="0" applyAlignment="0" applyProtection="0"/>
    <xf numFmtId="0" fontId="160" fillId="34" borderId="0" applyNumberFormat="0" applyBorder="0" applyAlignment="0" applyProtection="0">
      <alignment vertical="center"/>
    </xf>
    <xf numFmtId="0" fontId="250" fillId="77" borderId="0" applyNumberFormat="0" applyBorder="0" applyAlignment="0" applyProtection="0"/>
    <xf numFmtId="0" fontId="273" fillId="77" borderId="0" applyNumberFormat="0" applyBorder="0" applyAlignment="0" applyProtection="0">
      <alignment vertical="center"/>
    </xf>
    <xf numFmtId="0" fontId="250" fillId="78" borderId="0" applyNumberFormat="0" applyBorder="0" applyAlignment="0" applyProtection="0"/>
    <xf numFmtId="0" fontId="160" fillId="35" borderId="0" applyNumberFormat="0" applyBorder="0" applyAlignment="0" applyProtection="0">
      <alignment vertical="center"/>
    </xf>
    <xf numFmtId="0" fontId="250" fillId="78" borderId="0" applyNumberFormat="0" applyBorder="0" applyAlignment="0" applyProtection="0"/>
    <xf numFmtId="0" fontId="273" fillId="78" borderId="0" applyNumberFormat="0" applyBorder="0" applyAlignment="0" applyProtection="0">
      <alignment vertical="center"/>
    </xf>
    <xf numFmtId="0" fontId="250" fillId="83" borderId="0" applyNumberFormat="0" applyBorder="0" applyAlignment="0" applyProtection="0"/>
    <xf numFmtId="0" fontId="160" fillId="36" borderId="0" applyNumberFormat="0" applyBorder="0" applyAlignment="0" applyProtection="0">
      <alignment vertical="center"/>
    </xf>
    <xf numFmtId="0" fontId="250" fillId="83" borderId="0" applyNumberFormat="0" applyBorder="0" applyAlignment="0" applyProtection="0"/>
    <xf numFmtId="0" fontId="273" fillId="83" borderId="0" applyNumberFormat="0" applyBorder="0" applyAlignment="0" applyProtection="0">
      <alignment vertical="center"/>
    </xf>
    <xf numFmtId="0" fontId="268" fillId="0" borderId="0" applyFont="0" applyFill="0" applyBorder="0" applyAlignment="0" applyProtection="0"/>
    <xf numFmtId="0" fontId="251" fillId="0" borderId="0" applyNumberFormat="0" applyFill="0" applyBorder="0" applyAlignment="0" applyProtection="0"/>
    <xf numFmtId="0" fontId="162" fillId="0" borderId="0" applyNumberFormat="0" applyFill="0" applyBorder="0" applyAlignment="0" applyProtection="0">
      <alignment vertical="center"/>
    </xf>
    <xf numFmtId="0" fontId="251" fillId="0" borderId="0" applyNumberFormat="0" applyFill="0" applyBorder="0" applyAlignment="0" applyProtection="0"/>
    <xf numFmtId="0" fontId="274" fillId="0" borderId="0" applyNumberFormat="0" applyFill="0" applyBorder="0" applyAlignment="0" applyProtection="0">
      <alignment vertical="center"/>
    </xf>
    <xf numFmtId="0" fontId="252" fillId="84" borderId="135" applyNumberFormat="0" applyAlignment="0" applyProtection="0"/>
    <xf numFmtId="0" fontId="164" fillId="37" borderId="114" applyNumberFormat="0" applyAlignment="0" applyProtection="0">
      <alignment vertical="center"/>
    </xf>
    <xf numFmtId="0" fontId="252" fillId="84" borderId="135" applyNumberFormat="0" applyAlignment="0" applyProtection="0"/>
    <xf numFmtId="0" fontId="275" fillId="84" borderId="135" applyNumberFormat="0" applyAlignment="0" applyProtection="0">
      <alignment vertical="center"/>
    </xf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53" fillId="67" borderId="0" applyNumberFormat="0" applyBorder="0" applyAlignment="0" applyProtection="0"/>
    <xf numFmtId="0" fontId="166" fillId="38" borderId="0" applyNumberFormat="0" applyBorder="0" applyAlignment="0" applyProtection="0">
      <alignment vertical="center"/>
    </xf>
    <xf numFmtId="0" fontId="253" fillId="67" borderId="0" applyNumberFormat="0" applyBorder="0" applyAlignment="0" applyProtection="0"/>
    <xf numFmtId="0" fontId="276" fillId="67" borderId="0" applyNumberFormat="0" applyBorder="0" applyAlignment="0" applyProtection="0">
      <alignment vertical="center"/>
    </xf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4" fillId="85" borderId="139" applyNumberFormat="0" applyFont="0" applyAlignment="0" applyProtection="0"/>
    <xf numFmtId="0" fontId="4" fillId="85" borderId="139" applyNumberFormat="0" applyFont="0" applyAlignment="0" applyProtection="0"/>
    <xf numFmtId="0" fontId="4" fillId="85" borderId="139" applyNumberFormat="0" applyFont="0" applyAlignment="0" applyProtection="0">
      <alignment vertical="center"/>
    </xf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9" fontId="26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>
      <alignment vertical="center"/>
    </xf>
    <xf numFmtId="201" fontId="267" fillId="0" borderId="0" applyFont="0" applyFill="0" applyBorder="0" applyAlignment="0" applyProtection="0"/>
    <xf numFmtId="0" fontId="254" fillId="86" borderId="0" applyNumberFormat="0" applyBorder="0" applyAlignment="0" applyProtection="0"/>
    <xf numFmtId="0" fontId="168" fillId="40" borderId="0" applyNumberFormat="0" applyBorder="0" applyAlignment="0" applyProtection="0">
      <alignment vertical="center"/>
    </xf>
    <xf numFmtId="0" fontId="254" fillId="86" borderId="0" applyNumberFormat="0" applyBorder="0" applyAlignment="0" applyProtection="0"/>
    <xf numFmtId="0" fontId="277" fillId="86" borderId="0" applyNumberFormat="0" applyBorder="0" applyAlignment="0" applyProtection="0">
      <alignment vertical="center"/>
    </xf>
    <xf numFmtId="202" fontId="268" fillId="0" borderId="0" applyFont="0" applyFill="0" applyBorder="0" applyAlignment="0" applyProtection="0"/>
    <xf numFmtId="0" fontId="4" fillId="0" borderId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55" fillId="0" borderId="0" applyNumberFormat="0" applyFill="0" applyBorder="0" applyAlignment="0" applyProtection="0"/>
    <xf numFmtId="0" fontId="170" fillId="0" borderId="0" applyNumberFormat="0" applyFill="0" applyBorder="0" applyAlignment="0" applyProtection="0">
      <alignment vertical="center"/>
    </xf>
    <xf numFmtId="0" fontId="255" fillId="0" borderId="0" applyNumberFormat="0" applyFill="0" applyBorder="0" applyAlignment="0" applyProtection="0"/>
    <xf numFmtId="0" fontId="278" fillId="0" borderId="0" applyNumberFormat="0" applyFill="0" applyBorder="0" applyAlignment="0" applyProtection="0">
      <alignment vertical="center"/>
    </xf>
    <xf numFmtId="0" fontId="256" fillId="87" borderId="136" applyNumberFormat="0" applyAlignment="0" applyProtection="0"/>
    <xf numFmtId="0" fontId="172" fillId="41" borderId="116" applyNumberFormat="0" applyAlignment="0" applyProtection="0">
      <alignment vertical="center"/>
    </xf>
    <xf numFmtId="0" fontId="256" fillId="87" borderId="136" applyNumberFormat="0" applyAlignment="0" applyProtection="0"/>
    <xf numFmtId="0" fontId="279" fillId="87" borderId="136" applyNumberFormat="0" applyAlignment="0" applyProtection="0">
      <alignment vertical="center"/>
    </xf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41" fontId="4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39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158" fillId="0" borderId="0" applyFont="0" applyFill="0" applyBorder="0" applyAlignment="0" applyProtection="0">
      <alignment vertical="center"/>
    </xf>
    <xf numFmtId="41" fontId="158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58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3" fontId="81" fillId="0" borderId="0" applyFont="0" applyFill="0" applyBorder="0" applyAlignment="0" applyProtection="0"/>
    <xf numFmtId="0" fontId="38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39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220" fontId="99" fillId="0" borderId="0" applyFont="0" applyFill="0" applyBorder="0" applyProtection="0">
      <alignment horizontal="right" vertical="center"/>
    </xf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8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203" fontId="267" fillId="0" borderId="0" applyFont="0" applyFill="0" applyBorder="0" applyAlignment="0" applyProtection="0"/>
    <xf numFmtId="211" fontId="38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82" fillId="71" borderId="135" applyNumberFormat="0" applyAlignment="0" applyProtection="0">
      <alignment vertical="center"/>
    </xf>
    <xf numFmtId="203" fontId="268" fillId="0" borderId="0" applyFont="0" applyFill="0" applyBorder="0" applyAlignment="0" applyProtection="0"/>
    <xf numFmtId="211" fontId="38" fillId="0" borderId="0" applyFont="0" applyFill="0" applyBorder="0" applyAlignment="0" applyProtection="0"/>
    <xf numFmtId="0" fontId="5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57" fillId="0" borderId="138" applyNumberFormat="0" applyFill="0" applyAlignment="0" applyProtection="0"/>
    <xf numFmtId="0" fontId="174" fillId="0" borderId="117" applyNumberFormat="0" applyFill="0" applyAlignment="0" applyProtection="0">
      <alignment vertical="center"/>
    </xf>
    <xf numFmtId="0" fontId="257" fillId="0" borderId="138" applyNumberFormat="0" applyFill="0" applyAlignment="0" applyProtection="0"/>
    <xf numFmtId="0" fontId="280" fillId="0" borderId="138" applyNumberFormat="0" applyFill="0" applyAlignment="0" applyProtection="0">
      <alignment vertical="center"/>
    </xf>
    <xf numFmtId="207" fontId="98" fillId="0" borderId="10">
      <protection locked="0"/>
    </xf>
    <xf numFmtId="0" fontId="176" fillId="0" borderId="118" applyNumberFormat="0" applyFill="0" applyAlignment="0" applyProtection="0">
      <alignment vertical="center"/>
    </xf>
    <xf numFmtId="207" fontId="98" fillId="0" borderId="10">
      <protection locked="0"/>
    </xf>
    <xf numFmtId="0" fontId="281" fillId="0" borderId="141" applyNumberFormat="0" applyFill="0" applyAlignment="0" applyProtection="0">
      <alignment vertical="center"/>
    </xf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180" fontId="99" fillId="0" borderId="0" applyFont="0" applyFill="0" applyBorder="0" applyAlignment="0" applyProtection="0"/>
    <xf numFmtId="0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0" fontId="122" fillId="6" borderId="7" applyNumberFormat="0" applyFont="0" applyBorder="0" applyAlignment="0">
      <alignment horizontal="center"/>
      <protection locked="0"/>
    </xf>
    <xf numFmtId="0" fontId="178" fillId="42" borderId="114" applyNumberFormat="0" applyAlignment="0" applyProtection="0">
      <alignment vertical="center"/>
    </xf>
    <xf numFmtId="0" fontId="122" fillId="6" borderId="7" applyNumberFormat="0" applyFont="0" applyBorder="0" applyAlignment="0">
      <alignment horizontal="center"/>
      <protection locked="0"/>
    </xf>
    <xf numFmtId="0" fontId="282" fillId="71" borderId="135" applyNumberFormat="0" applyAlignment="0" applyProtection="0">
      <alignment vertical="center"/>
    </xf>
    <xf numFmtId="23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119" fillId="0" borderId="0" applyNumberFormat="0" applyFill="0" applyBorder="0" applyAlignment="0" applyProtection="0"/>
    <xf numFmtId="0" fontId="181" fillId="0" borderId="119" applyNumberFormat="0" applyFill="0" applyAlignment="0" applyProtection="0">
      <alignment vertical="center"/>
    </xf>
    <xf numFmtId="0" fontId="119" fillId="0" borderId="0" applyNumberFormat="0" applyFill="0" applyBorder="0" applyAlignment="0" applyProtection="0"/>
    <xf numFmtId="0" fontId="284" fillId="0" borderId="142" applyNumberFormat="0" applyFill="0" applyAlignment="0" applyProtection="0">
      <alignment vertical="center"/>
    </xf>
    <xf numFmtId="0" fontId="15" fillId="0" borderId="0" applyNumberFormat="0" applyFill="0" applyBorder="0" applyAlignment="0" applyProtection="0"/>
    <xf numFmtId="0" fontId="183" fillId="0" borderId="120" applyNumberFormat="0" applyFill="0" applyAlignment="0" applyProtection="0">
      <alignment vertical="center"/>
    </xf>
    <xf numFmtId="0" fontId="15" fillId="0" borderId="0" applyNumberFormat="0" applyFill="0" applyBorder="0" applyAlignment="0" applyProtection="0"/>
    <xf numFmtId="0" fontId="285" fillId="0" borderId="143" applyNumberFormat="0" applyFill="0" applyAlignment="0" applyProtection="0">
      <alignment vertical="center"/>
    </xf>
    <xf numFmtId="0" fontId="262" fillId="0" borderId="144" applyNumberFormat="0" applyFill="0" applyAlignment="0" applyProtection="0"/>
    <xf numFmtId="0" fontId="185" fillId="0" borderId="121" applyNumberFormat="0" applyFill="0" applyAlignment="0" applyProtection="0">
      <alignment vertical="center"/>
    </xf>
    <xf numFmtId="0" fontId="262" fillId="0" borderId="144" applyNumberFormat="0" applyFill="0" applyAlignment="0" applyProtection="0"/>
    <xf numFmtId="0" fontId="286" fillId="0" borderId="144" applyNumberFormat="0" applyFill="0" applyAlignment="0" applyProtection="0">
      <alignment vertical="center"/>
    </xf>
    <xf numFmtId="0" fontId="262" fillId="0" borderId="0" applyNumberFormat="0" applyFill="0" applyBorder="0" applyAlignment="0" applyProtection="0"/>
    <xf numFmtId="0" fontId="185" fillId="0" borderId="0" applyNumberFormat="0" applyFill="0" applyBorder="0" applyAlignment="0" applyProtection="0">
      <alignment vertical="center"/>
    </xf>
    <xf numFmtId="0" fontId="262" fillId="0" borderId="0" applyNumberFormat="0" applyFill="0" applyBorder="0" applyAlignment="0" applyProtection="0"/>
    <xf numFmtId="0" fontId="286" fillId="0" borderId="0" applyNumberFormat="0" applyFill="0" applyBorder="0" applyAlignment="0" applyProtection="0">
      <alignment vertical="center"/>
    </xf>
    <xf numFmtId="0" fontId="260" fillId="0" borderId="0" applyNumberFormat="0" applyFill="0" applyBorder="0" applyAlignment="0" applyProtection="0"/>
    <xf numFmtId="0" fontId="180" fillId="0" borderId="0" applyNumberFormat="0" applyFill="0" applyBorder="0" applyAlignment="0" applyProtection="0">
      <alignment vertical="center"/>
    </xf>
    <xf numFmtId="0" fontId="260" fillId="0" borderId="0" applyNumberFormat="0" applyFill="0" applyBorder="0" applyAlignment="0" applyProtection="0"/>
    <xf numFmtId="0" fontId="283" fillId="0" borderId="0" applyNumberFormat="0" applyFill="0" applyBorder="0" applyAlignment="0" applyProtection="0">
      <alignment vertical="center"/>
    </xf>
    <xf numFmtId="235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3" fillId="68" borderId="0" applyNumberFormat="0" applyBorder="0" applyAlignment="0" applyProtection="0"/>
    <xf numFmtId="0" fontId="187" fillId="43" borderId="0" applyNumberFormat="0" applyBorder="0" applyAlignment="0" applyProtection="0">
      <alignment vertical="center"/>
    </xf>
    <xf numFmtId="0" fontId="263" fillId="68" borderId="0" applyNumberFormat="0" applyBorder="0" applyAlignment="0" applyProtection="0"/>
    <xf numFmtId="0" fontId="287" fillId="68" borderId="0" applyNumberFormat="0" applyBorder="0" applyAlignment="0" applyProtection="0">
      <alignment vertical="center"/>
    </xf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0" fontId="264" fillId="84" borderId="140" applyNumberFormat="0" applyAlignment="0" applyProtection="0"/>
    <xf numFmtId="0" fontId="189" fillId="37" borderId="122" applyNumberFormat="0" applyAlignment="0" applyProtection="0">
      <alignment vertical="center"/>
    </xf>
    <xf numFmtId="0" fontId="264" fillId="84" borderId="140" applyNumberFormat="0" applyAlignment="0" applyProtection="0"/>
    <xf numFmtId="0" fontId="288" fillId="84" borderId="140" applyNumberFormat="0" applyAlignment="0" applyProtection="0">
      <alignment vertical="center"/>
    </xf>
    <xf numFmtId="201" fontId="268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7" fillId="0" borderId="0"/>
    <xf numFmtId="0" fontId="268" fillId="0" borderId="0"/>
    <xf numFmtId="203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28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4" fillId="0" borderId="0">
      <alignment vertical="center"/>
    </xf>
    <xf numFmtId="0" fontId="4" fillId="0" borderId="0"/>
    <xf numFmtId="236" fontId="26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99" fillId="0" borderId="0">
      <alignment vertical="center"/>
    </xf>
    <xf numFmtId="201" fontId="268" fillId="0" borderId="0" applyFont="0" applyFill="0" applyBorder="0" applyAlignment="0" applyProtection="0"/>
    <xf numFmtId="0" fontId="268" fillId="0" borderId="0"/>
    <xf numFmtId="0" fontId="4" fillId="0" borderId="0"/>
    <xf numFmtId="0" fontId="39" fillId="0" borderId="0"/>
    <xf numFmtId="0" fontId="39" fillId="0" borderId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39" fillId="0" borderId="0"/>
    <xf numFmtId="0" fontId="4" fillId="0" borderId="0"/>
    <xf numFmtId="0" fontId="39" fillId="0" borderId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4" fillId="0" borderId="0"/>
    <xf numFmtId="0" fontId="155" fillId="0" borderId="0"/>
    <xf numFmtId="0" fontId="158" fillId="0" borderId="0">
      <alignment vertical="center"/>
    </xf>
    <xf numFmtId="0" fontId="158" fillId="0" borderId="0">
      <alignment vertical="center"/>
    </xf>
    <xf numFmtId="0" fontId="4" fillId="0" borderId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4" fillId="0" borderId="0"/>
    <xf numFmtId="0" fontId="4" fillId="0" borderId="0">
      <alignment vertical="center"/>
    </xf>
    <xf numFmtId="0" fontId="4" fillId="0" borderId="0"/>
    <xf numFmtId="236" fontId="268" fillId="0" borderId="0" applyFont="0" applyFill="0" applyBorder="0" applyAlignment="0" applyProtection="0"/>
    <xf numFmtId="0" fontId="4" fillId="0" borderId="0"/>
    <xf numFmtId="0" fontId="4" fillId="0" borderId="0"/>
    <xf numFmtId="0" fontId="158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202" fontId="267" fillId="0" borderId="0" applyFont="0" applyFill="0" applyBorder="0" applyAlignment="0" applyProtection="0"/>
    <xf numFmtId="0" fontId="5" fillId="0" borderId="0"/>
    <xf numFmtId="0" fontId="39" fillId="0" borderId="0"/>
    <xf numFmtId="0" fontId="4" fillId="0" borderId="0"/>
    <xf numFmtId="0" fontId="4" fillId="0" borderId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10" fontId="28" fillId="4" borderId="3" applyNumberFormat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8" fillId="0" borderId="0"/>
    <xf numFmtId="0" fontId="267" fillId="0" borderId="0"/>
    <xf numFmtId="228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32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7" fillId="0" borderId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8" fillId="0" borderId="0"/>
    <xf numFmtId="0" fontId="267" fillId="0" borderId="0"/>
    <xf numFmtId="236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9" fillId="90" borderId="135" applyNumberFormat="0" applyAlignment="0" applyProtection="0">
      <alignment vertical="center"/>
    </xf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32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/>
    <xf numFmtId="0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/>
    <xf numFmtId="20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32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6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35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36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2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0" fontId="267" fillId="0" borderId="0"/>
    <xf numFmtId="0" fontId="268" fillId="0" borderId="0"/>
    <xf numFmtId="236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28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2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0" fontId="267" fillId="0" borderId="0"/>
    <xf numFmtId="0" fontId="268" fillId="0" borderId="0"/>
    <xf numFmtId="236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2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4" fillId="90" borderId="140" applyNumberFormat="0" applyAlignment="0" applyProtection="0">
      <alignment vertical="center"/>
    </xf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228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0" fontId="267" fillId="0" borderId="0"/>
    <xf numFmtId="0" fontId="268" fillId="0" borderId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7" fillId="0" borderId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0" fontId="268" fillId="0" borderId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7" fillId="0" borderId="0"/>
    <xf numFmtId="0" fontId="268" fillId="0" borderId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7" fillId="0" borderId="0"/>
    <xf numFmtId="0" fontId="268" fillId="0" borderId="0"/>
    <xf numFmtId="228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81" fillId="0" borderId="141" applyNumberFormat="0" applyFill="0" applyAlignment="0" applyProtection="0">
      <alignment vertical="center"/>
    </xf>
    <xf numFmtId="235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90" fillId="0" borderId="13">
      <alignment vertical="justify" wrapText="1"/>
    </xf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4" fillId="84" borderId="140" applyNumberFormat="0" applyAlignment="0" applyProtection="0"/>
    <xf numFmtId="0" fontId="267" fillId="0" borderId="0"/>
    <xf numFmtId="0" fontId="264" fillId="84" borderId="140" applyNumberFormat="0" applyAlignment="0" applyProtection="0"/>
    <xf numFmtId="0" fontId="288" fillId="84" borderId="140" applyNumberFormat="0" applyAlignment="0" applyProtection="0">
      <alignment vertical="center"/>
    </xf>
    <xf numFmtId="0" fontId="268" fillId="0" borderId="0"/>
    <xf numFmtId="228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7" fillId="0" borderId="0"/>
    <xf numFmtId="0" fontId="268" fillId="0" borderId="0"/>
    <xf numFmtId="228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7" fillId="0" borderId="0"/>
    <xf numFmtId="0" fontId="268" fillId="0" borderId="0"/>
    <xf numFmtId="228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7" fillId="0" borderId="0"/>
    <xf numFmtId="0" fontId="268" fillId="0" borderId="0"/>
    <xf numFmtId="228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7" fillId="0" borderId="0"/>
    <xf numFmtId="0" fontId="268" fillId="0" borderId="0"/>
    <xf numFmtId="228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7" fillId="0" borderId="0"/>
    <xf numFmtId="0" fontId="268" fillId="0" borderId="0"/>
    <xf numFmtId="228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7" fillId="0" borderId="0"/>
    <xf numFmtId="0" fontId="268" fillId="0" borderId="0"/>
    <xf numFmtId="228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7" fillId="0" borderId="0"/>
    <xf numFmtId="0" fontId="268" fillId="0" borderId="0"/>
    <xf numFmtId="228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7" fillId="0" borderId="0"/>
    <xf numFmtId="0" fontId="268" fillId="0" borderId="0"/>
    <xf numFmtId="228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7" fillId="0" borderId="0"/>
    <xf numFmtId="0" fontId="268" fillId="0" borderId="0"/>
    <xf numFmtId="228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7" fillId="0" borderId="0"/>
    <xf numFmtId="0" fontId="268" fillId="0" borderId="0"/>
    <xf numFmtId="228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7" fillId="0" borderId="0"/>
    <xf numFmtId="0" fontId="268" fillId="0" borderId="0"/>
    <xf numFmtId="228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7" fillId="0" borderId="0"/>
    <xf numFmtId="0" fontId="268" fillId="0" borderId="0"/>
    <xf numFmtId="228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7" fillId="0" borderId="0"/>
    <xf numFmtId="0" fontId="268" fillId="0" borderId="0"/>
    <xf numFmtId="228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7" fillId="0" borderId="0"/>
    <xf numFmtId="0" fontId="268" fillId="0" borderId="0"/>
    <xf numFmtId="228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7" fillId="0" borderId="0"/>
    <xf numFmtId="0" fontId="268" fillId="0" borderId="0"/>
    <xf numFmtId="228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7" fillId="0" borderId="0"/>
    <xf numFmtId="0" fontId="268" fillId="0" borderId="0"/>
    <xf numFmtId="228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7" fillId="0" borderId="0"/>
    <xf numFmtId="0" fontId="268" fillId="0" borderId="0"/>
    <xf numFmtId="228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7" fillId="0" borderId="0"/>
    <xf numFmtId="0" fontId="268" fillId="0" borderId="0"/>
    <xf numFmtId="228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7" fillId="0" borderId="0"/>
    <xf numFmtId="0" fontId="268" fillId="0" borderId="0"/>
    <xf numFmtId="228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7" fillId="0" borderId="0"/>
    <xf numFmtId="0" fontId="268" fillId="0" borderId="0"/>
    <xf numFmtId="228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7" fillId="0" borderId="0"/>
    <xf numFmtId="0" fontId="268" fillId="0" borderId="0"/>
    <xf numFmtId="228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0" fontId="267" fillId="0" borderId="0"/>
    <xf numFmtId="0" fontId="268" fillId="0" borderId="0"/>
    <xf numFmtId="228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/>
    <xf numFmtId="0" fontId="268" fillId="0" borderId="0"/>
    <xf numFmtId="228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50" fillId="78" borderId="0" applyNumberFormat="0" applyBorder="0" applyAlignment="0" applyProtection="0">
      <alignment vertical="center"/>
    </xf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0" fontId="267" fillId="0" borderId="0"/>
    <xf numFmtId="0" fontId="268" fillId="0" borderId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3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50" fillId="83" borderId="0" applyNumberFormat="0" applyBorder="0" applyAlignment="0" applyProtection="0">
      <alignment vertical="center"/>
    </xf>
    <xf numFmtId="0" fontId="268" fillId="0" borderId="0"/>
    <xf numFmtId="202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38" fillId="85" borderId="139" applyNumberFormat="0" applyFont="0" applyAlignment="0" applyProtection="0">
      <alignment vertical="center"/>
    </xf>
    <xf numFmtId="236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/>
    <xf numFmtId="0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28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50" fillId="89" borderId="0" applyNumberFormat="0" applyBorder="0" applyAlignment="0" applyProtection="0">
      <alignment vertical="center"/>
    </xf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50" fillId="75" borderId="0" applyNumberFormat="0" applyBorder="0" applyAlignment="0" applyProtection="0">
      <alignment vertical="center"/>
    </xf>
    <xf numFmtId="228" fontId="267" fillId="0" borderId="0" applyFont="0" applyFill="0" applyBorder="0" applyAlignment="0" applyProtection="0"/>
    <xf numFmtId="226" fontId="267" fillId="0" borderId="0" applyFont="0" applyFill="0" applyBorder="0" applyAlignment="0" applyProtection="0"/>
    <xf numFmtId="226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35" fontId="268" fillId="0" borderId="0" applyFont="0" applyFill="0" applyBorder="0" applyAlignment="0" applyProtection="0"/>
    <xf numFmtId="228" fontId="268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7" fillId="0" borderId="0"/>
    <xf numFmtId="20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50" fillId="88" borderId="0" applyNumberFormat="0" applyBorder="0" applyAlignment="0" applyProtection="0">
      <alignment vertical="center"/>
    </xf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32" fontId="268" fillId="0" borderId="0" applyFont="0" applyFill="0" applyBorder="0" applyAlignment="0" applyProtection="0"/>
    <xf numFmtId="0" fontId="250" fillId="83" borderId="0" applyNumberFormat="0" applyBorder="0" applyAlignment="0" applyProtection="0">
      <alignment vertical="center"/>
    </xf>
    <xf numFmtId="203" fontId="268" fillId="0" borderId="0" applyFont="0" applyFill="0" applyBorder="0" applyAlignment="0" applyProtection="0"/>
    <xf numFmtId="228" fontId="268" fillId="0" borderId="0" applyFont="0" applyFill="0" applyBorder="0" applyAlignment="0" applyProtection="0"/>
    <xf numFmtId="228" fontId="268" fillId="0" borderId="0" applyFont="0" applyFill="0" applyBorder="0" applyAlignment="0" applyProtection="0"/>
    <xf numFmtId="0" fontId="250" fillId="75" borderId="0" applyNumberFormat="0" applyBorder="0" applyAlignment="0" applyProtection="0">
      <alignment vertical="center"/>
    </xf>
    <xf numFmtId="0" fontId="268" fillId="0" borderId="0" applyFont="0" applyFill="0" applyBorder="0" applyAlignment="0" applyProtection="0"/>
    <xf numFmtId="0" fontId="250" fillId="89" borderId="0" applyNumberFormat="0" applyBorder="0" applyAlignment="0" applyProtection="0">
      <alignment vertical="center"/>
    </xf>
    <xf numFmtId="0" fontId="267" fillId="0" borderId="0" applyFont="0" applyFill="0" applyBorder="0" applyAlignment="0" applyProtection="0"/>
    <xf numFmtId="0" fontId="250" fillId="78" borderId="0" applyNumberFormat="0" applyBorder="0" applyAlignment="0" applyProtection="0">
      <alignment vertical="center"/>
    </xf>
    <xf numFmtId="202" fontId="267" fillId="0" borderId="0" applyFont="0" applyFill="0" applyBorder="0" applyAlignment="0" applyProtection="0"/>
    <xf numFmtId="0" fontId="250" fillId="81" borderId="0" applyNumberFormat="0" applyBorder="0" applyAlignment="0" applyProtection="0">
      <alignment vertical="center"/>
    </xf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7" fillId="0" borderId="0"/>
    <xf numFmtId="203" fontId="267" fillId="0" borderId="0" applyFont="0" applyFill="0" applyBorder="0" applyAlignment="0" applyProtection="0"/>
    <xf numFmtId="226" fontId="267" fillId="0" borderId="0" applyFont="0" applyFill="0" applyBorder="0" applyAlignment="0" applyProtection="0"/>
    <xf numFmtId="226" fontId="268" fillId="0" borderId="0" applyFont="0" applyFill="0" applyBorder="0" applyAlignment="0" applyProtection="0"/>
    <xf numFmtId="235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28" fontId="267" fillId="0" borderId="0" applyFont="0" applyFill="0" applyBorder="0" applyAlignment="0" applyProtection="0"/>
    <xf numFmtId="228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6" fontId="267" fillId="0" borderId="0" applyFont="0" applyFill="0" applyBorder="0" applyAlignment="0" applyProtection="0"/>
    <xf numFmtId="236" fontId="267" fillId="0" borderId="0" applyFont="0" applyFill="0" applyBorder="0" applyAlignment="0" applyProtection="0"/>
    <xf numFmtId="23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7" fillId="0" borderId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36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32" fontId="267" fillId="0" borderId="0" applyFont="0" applyFill="0" applyBorder="0" applyAlignment="0" applyProtection="0"/>
    <xf numFmtId="232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3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28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35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7" fillId="0" borderId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50" fillId="89" borderId="0" applyNumberFormat="0" applyBorder="0" applyAlignment="0" applyProtection="0">
      <alignment vertical="center"/>
    </xf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5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36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52" fillId="84" borderId="135" applyNumberFormat="0" applyAlignment="0" applyProtection="0"/>
    <xf numFmtId="201" fontId="268" fillId="0" borderId="0" applyFont="0" applyFill="0" applyBorder="0" applyAlignment="0" applyProtection="0"/>
    <xf numFmtId="0" fontId="252" fillId="84" borderId="135" applyNumberFormat="0" applyAlignment="0" applyProtection="0"/>
    <xf numFmtId="0" fontId="275" fillId="84" borderId="135" applyNumberFormat="0" applyAlignment="0" applyProtection="0">
      <alignment vertical="center"/>
    </xf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7" fillId="0" borderId="0"/>
    <xf numFmtId="0" fontId="267" fillId="0" borderId="0"/>
    <xf numFmtId="0" fontId="268" fillId="0" borderId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/>
    <xf numFmtId="23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50" fillId="75" borderId="0" applyNumberFormat="0" applyBorder="0" applyAlignment="0" applyProtection="0">
      <alignment vertical="center"/>
    </xf>
    <xf numFmtId="0" fontId="269" fillId="90" borderId="135" applyNumberFormat="0" applyAlignment="0" applyProtection="0">
      <alignment vertical="center"/>
    </xf>
    <xf numFmtId="0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0" fontId="268" fillId="0" borderId="0"/>
    <xf numFmtId="0" fontId="267" fillId="0" borderId="0"/>
    <xf numFmtId="203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/>
    <xf numFmtId="0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0" fontId="267" fillId="0" borderId="0"/>
    <xf numFmtId="0" fontId="4" fillId="85" borderId="139" applyNumberFormat="0" applyFont="0" applyAlignment="0" applyProtection="0"/>
    <xf numFmtId="203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4" fillId="85" borderId="139" applyNumberFormat="0" applyFont="0" applyAlignment="0" applyProtection="0"/>
    <xf numFmtId="0" fontId="4" fillId="85" borderId="139" applyNumberFormat="0" applyFont="0" applyAlignment="0" applyProtection="0">
      <alignment vertical="center"/>
    </xf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7" fillId="0" borderId="0"/>
    <xf numFmtId="235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10" fontId="28" fillId="4" borderId="153" applyNumberFormat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35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/>
    <xf numFmtId="0" fontId="38" fillId="85" borderId="139" applyNumberFormat="0" applyFont="0" applyAlignment="0" applyProtection="0">
      <alignment vertical="center"/>
    </xf>
    <xf numFmtId="201" fontId="267" fillId="0" borderId="0" applyFont="0" applyFill="0" applyBorder="0" applyAlignment="0" applyProtection="0"/>
    <xf numFmtId="0" fontId="267" fillId="0" borderId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50" fillId="83" borderId="0" applyNumberFormat="0" applyBorder="0" applyAlignment="0" applyProtection="0">
      <alignment vertical="center"/>
    </xf>
    <xf numFmtId="203" fontId="267" fillId="0" borderId="0" applyFont="0" applyFill="0" applyBorder="0" applyAlignment="0" applyProtection="0"/>
    <xf numFmtId="228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2" fontId="267" fillId="0" borderId="0" applyFont="0" applyFill="0" applyBorder="0" applyAlignment="0" applyProtection="0"/>
    <xf numFmtId="0" fontId="267" fillId="0" borderId="0"/>
    <xf numFmtId="0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/>
    <xf numFmtId="0" fontId="267" fillId="0" borderId="0"/>
    <xf numFmtId="228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28" fontId="268" fillId="0" borderId="0" applyFont="0" applyFill="0" applyBorder="0" applyAlignment="0" applyProtection="0"/>
    <xf numFmtId="236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0" fontId="252" fillId="84" borderId="135" applyNumberFormat="0" applyAlignment="0" applyProtection="0"/>
    <xf numFmtId="0" fontId="252" fillId="84" borderId="135" applyNumberFormat="0" applyAlignment="0" applyProtection="0"/>
    <xf numFmtId="0" fontId="275" fillId="84" borderId="135" applyNumberFormat="0" applyAlignment="0" applyProtection="0">
      <alignment vertical="center"/>
    </xf>
    <xf numFmtId="201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28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4" fillId="85" borderId="139" applyNumberFormat="0" applyFont="0" applyAlignment="0" applyProtection="0"/>
    <xf numFmtId="0" fontId="4" fillId="85" borderId="139" applyNumberFormat="0" applyFont="0" applyAlignment="0" applyProtection="0"/>
    <xf numFmtId="0" fontId="4" fillId="85" borderId="139" applyNumberFormat="0" applyFont="0" applyAlignment="0" applyProtection="0">
      <alignment vertical="center"/>
    </xf>
    <xf numFmtId="203" fontId="268" fillId="0" borderId="0" applyFont="0" applyFill="0" applyBorder="0" applyAlignment="0" applyProtection="0"/>
    <xf numFmtId="23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28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50" fillId="75" borderId="0" applyNumberFormat="0" applyBorder="0" applyAlignment="0" applyProtection="0">
      <alignment vertical="center"/>
    </xf>
    <xf numFmtId="226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36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36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28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82" fillId="71" borderId="135" applyNumberFormat="0" applyAlignment="0" applyProtection="0">
      <alignment vertical="center"/>
    </xf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90" fillId="0" borderId="13">
      <alignment vertical="justify" wrapText="1"/>
    </xf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82" fillId="71" borderId="135" applyNumberFormat="0" applyAlignment="0" applyProtection="0">
      <alignment vertical="center"/>
    </xf>
    <xf numFmtId="0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3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/>
    <xf numFmtId="201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50" fillId="88" borderId="0" applyNumberFormat="0" applyBorder="0" applyAlignment="0" applyProtection="0">
      <alignment vertical="center"/>
    </xf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/>
    <xf numFmtId="228" fontId="267" fillId="0" borderId="0" applyFont="0" applyFill="0" applyBorder="0" applyAlignment="0" applyProtection="0"/>
    <xf numFmtId="0" fontId="267" fillId="0" borderId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7" fillId="0" borderId="0"/>
    <xf numFmtId="201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7" fillId="0" borderId="0"/>
    <xf numFmtId="202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50" fillId="83" borderId="0" applyNumberFormat="0" applyBorder="0" applyAlignment="0" applyProtection="0">
      <alignment vertical="center"/>
    </xf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8" fillId="0" borderId="0"/>
    <xf numFmtId="0" fontId="267" fillId="0" borderId="0"/>
    <xf numFmtId="228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28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32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8" fillId="0" borderId="0"/>
    <xf numFmtId="0" fontId="267" fillId="0" borderId="0"/>
    <xf numFmtId="236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28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0" fontId="269" fillId="90" borderId="135" applyNumberFormat="0" applyAlignment="0" applyProtection="0">
      <alignment vertical="center"/>
    </xf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32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/>
    <xf numFmtId="202" fontId="268" fillId="0" borderId="0" applyFont="0" applyFill="0" applyBorder="0" applyAlignment="0" applyProtection="0"/>
    <xf numFmtId="228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2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3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35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2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26" fontId="267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7" fillId="0" borderId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/>
    <xf numFmtId="232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0" fontId="267" fillId="0" borderId="0"/>
    <xf numFmtId="0" fontId="268" fillId="0" borderId="0"/>
    <xf numFmtId="236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5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28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28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2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0" fontId="267" fillId="0" borderId="0"/>
    <xf numFmtId="0" fontId="268" fillId="0" borderId="0"/>
    <xf numFmtId="236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2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36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228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0" fontId="267" fillId="0" borderId="0"/>
    <xf numFmtId="0" fontId="268" fillId="0" borderId="0"/>
    <xf numFmtId="201" fontId="267" fillId="0" borderId="0" applyFont="0" applyFill="0" applyBorder="0" applyAlignment="0" applyProtection="0"/>
    <xf numFmtId="235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2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0" fontId="268" fillId="0" borderId="0"/>
    <xf numFmtId="0" fontId="250" fillId="83" borderId="0" applyNumberFormat="0" applyBorder="0" applyAlignment="0" applyProtection="0">
      <alignment vertical="center"/>
    </xf>
    <xf numFmtId="23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/>
    <xf numFmtId="0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26" fontId="268" fillId="0" borderId="0" applyFont="0" applyFill="0" applyBorder="0" applyAlignment="0" applyProtection="0"/>
    <xf numFmtId="226" fontId="267" fillId="0" borderId="0" applyFont="0" applyFill="0" applyBorder="0" applyAlignment="0" applyProtection="0"/>
    <xf numFmtId="0" fontId="268" fillId="0" borderId="0"/>
    <xf numFmtId="0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0" fontId="267" fillId="0" borderId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26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/>
    <xf numFmtId="201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28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90" fillId="0" borderId="13">
      <alignment vertical="justify" wrapText="1"/>
    </xf>
    <xf numFmtId="0" fontId="268" fillId="0" borderId="0" applyFont="0" applyFill="0" applyBorder="0" applyAlignment="0" applyProtection="0"/>
    <xf numFmtId="0" fontId="250" fillId="89" borderId="0" applyNumberFormat="0" applyBorder="0" applyAlignment="0" applyProtection="0">
      <alignment vertical="center"/>
    </xf>
    <xf numFmtId="235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26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5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28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28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36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3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/>
    <xf numFmtId="228" fontId="267" fillId="0" borderId="0" applyFont="0" applyFill="0" applyBorder="0" applyAlignment="0" applyProtection="0"/>
    <xf numFmtId="235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36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35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3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32" fontId="268" fillId="0" borderId="0" applyFont="0" applyFill="0" applyBorder="0" applyAlignment="0" applyProtection="0"/>
    <xf numFmtId="232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35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35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/>
    <xf numFmtId="0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35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/>
    <xf numFmtId="20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35" fontId="267" fillId="0" borderId="0" applyFont="0" applyFill="0" applyBorder="0" applyAlignment="0" applyProtection="0"/>
    <xf numFmtId="232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28" fontId="268" fillId="0" borderId="0" applyFont="0" applyFill="0" applyBorder="0" applyAlignment="0" applyProtection="0"/>
    <xf numFmtId="228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5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36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36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35" fontId="268" fillId="0" borderId="0" applyFont="0" applyFill="0" applyBorder="0" applyAlignment="0" applyProtection="0"/>
    <xf numFmtId="0" fontId="267" fillId="0" borderId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26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7" fillId="0" borderId="0"/>
    <xf numFmtId="203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28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32" fontId="268" fillId="0" borderId="0" applyFont="0" applyFill="0" applyBorder="0" applyAlignment="0" applyProtection="0"/>
    <xf numFmtId="236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3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35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/>
    <xf numFmtId="0" fontId="268" fillId="0" borderId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3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/>
    <xf numFmtId="201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28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5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/>
    <xf numFmtId="202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6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28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5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/>
    <xf numFmtId="0" fontId="267" fillId="0" borderId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7" fillId="0" borderId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7" fillId="0" borderId="0"/>
    <xf numFmtId="236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2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36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36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6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28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3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50" fillId="81" borderId="0" applyNumberFormat="0" applyBorder="0" applyAlignment="0" applyProtection="0">
      <alignment vertical="center"/>
    </xf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32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32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32" fontId="268" fillId="0" borderId="0" applyFont="0" applyFill="0" applyBorder="0" applyAlignment="0" applyProtection="0"/>
    <xf numFmtId="228" fontId="268" fillId="0" borderId="0" applyFont="0" applyFill="0" applyBorder="0" applyAlignment="0" applyProtection="0"/>
    <xf numFmtId="0" fontId="268" fillId="0" borderId="0"/>
    <xf numFmtId="0" fontId="267" fillId="0" borderId="0"/>
    <xf numFmtId="201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/>
    <xf numFmtId="201" fontId="267" fillId="0" borderId="0" applyFont="0" applyFill="0" applyBorder="0" applyAlignment="0" applyProtection="0"/>
    <xf numFmtId="0" fontId="267" fillId="0" borderId="0"/>
    <xf numFmtId="0" fontId="268" fillId="0" borderId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3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35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/>
    <xf numFmtId="0" fontId="267" fillId="0" borderId="0"/>
    <xf numFmtId="203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/>
    <xf numFmtId="201" fontId="267" fillId="0" borderId="0" applyFont="0" applyFill="0" applyBorder="0" applyAlignment="0" applyProtection="0"/>
    <xf numFmtId="0" fontId="267" fillId="0" borderId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26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28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50" fillId="83" borderId="0" applyNumberFormat="0" applyBorder="0" applyAlignment="0" applyProtection="0">
      <alignment vertical="center"/>
    </xf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6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28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0" fontId="268" fillId="0" borderId="0"/>
    <xf numFmtId="203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/>
    <xf numFmtId="0" fontId="267" fillId="0" borderId="0" applyFont="0" applyFill="0" applyBorder="0" applyAlignment="0" applyProtection="0"/>
    <xf numFmtId="228" fontId="267" fillId="0" borderId="0" applyFont="0" applyFill="0" applyBorder="0" applyAlignment="0" applyProtection="0"/>
    <xf numFmtId="0" fontId="250" fillId="75" borderId="0" applyNumberFormat="0" applyBorder="0" applyAlignment="0" applyProtection="0">
      <alignment vertical="center"/>
    </xf>
    <xf numFmtId="228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5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32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/>
    <xf numFmtId="228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50" fillId="81" borderId="0" applyNumberFormat="0" applyBorder="0" applyAlignment="0" applyProtection="0">
      <alignment vertical="center"/>
    </xf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36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50" fillId="78" borderId="0" applyNumberFormat="0" applyBorder="0" applyAlignment="0" applyProtection="0">
      <alignment vertical="center"/>
    </xf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50" fillId="81" borderId="0" applyNumberFormat="0" applyBorder="0" applyAlignment="0" applyProtection="0">
      <alignment vertical="center"/>
    </xf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0" fontId="268" fillId="0" borderId="0"/>
    <xf numFmtId="203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28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6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50" fillId="88" borderId="0" applyNumberFormat="0" applyBorder="0" applyAlignment="0" applyProtection="0">
      <alignment vertical="center"/>
    </xf>
    <xf numFmtId="203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28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3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7" fillId="0" borderId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3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26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50" fillId="75" borderId="0" applyNumberFormat="0" applyBorder="0" applyAlignment="0" applyProtection="0">
      <alignment vertical="center"/>
    </xf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8" fillId="0" borderId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3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36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28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28" fontId="267" fillId="0" borderId="0" applyFont="0" applyFill="0" applyBorder="0" applyAlignment="0" applyProtection="0"/>
    <xf numFmtId="0" fontId="267" fillId="0" borderId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/>
    <xf numFmtId="236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3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32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35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7" fillId="0" borderId="0"/>
    <xf numFmtId="0" fontId="267" fillId="0" borderId="0"/>
    <xf numFmtId="0" fontId="267" fillId="0" borderId="0"/>
    <xf numFmtId="232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2" fontId="267" fillId="0" borderId="0" applyFont="0" applyFill="0" applyBorder="0" applyAlignment="0" applyProtection="0"/>
    <xf numFmtId="236" fontId="267" fillId="0" borderId="0" applyFont="0" applyFill="0" applyBorder="0" applyAlignment="0" applyProtection="0"/>
    <xf numFmtId="236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0" fontId="250" fillId="81" borderId="0" applyNumberFormat="0" applyBorder="0" applyAlignment="0" applyProtection="0">
      <alignment vertical="center"/>
    </xf>
    <xf numFmtId="202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/>
    <xf numFmtId="0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/>
    <xf numFmtId="236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7" fillId="0" borderId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50" fillId="78" borderId="0" applyNumberFormat="0" applyBorder="0" applyAlignment="0" applyProtection="0">
      <alignment vertical="center"/>
    </xf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0" fontId="267" fillId="0" borderId="0"/>
    <xf numFmtId="202" fontId="268" fillId="0" borderId="0" applyFont="0" applyFill="0" applyBorder="0" applyAlignment="0" applyProtection="0"/>
    <xf numFmtId="0" fontId="268" fillId="0" borderId="0"/>
    <xf numFmtId="0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35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36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2" fontId="267" fillId="0" borderId="0" applyFont="0" applyFill="0" applyBorder="0" applyAlignment="0" applyProtection="0"/>
    <xf numFmtId="235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/>
    <xf numFmtId="236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5" fontId="268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8" fillId="0" borderId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/>
    <xf numFmtId="228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/>
    <xf numFmtId="236" fontId="268" fillId="0" borderId="0" applyFont="0" applyFill="0" applyBorder="0" applyAlignment="0" applyProtection="0"/>
    <xf numFmtId="232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32" fontId="267" fillId="0" borderId="0" applyFont="0" applyFill="0" applyBorder="0" applyAlignment="0" applyProtection="0"/>
    <xf numFmtId="228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36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7" fillId="0" borderId="0"/>
    <xf numFmtId="202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28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/>
    <xf numFmtId="0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6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28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/>
    <xf numFmtId="0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50" fillId="88" borderId="0" applyNumberFormat="0" applyBorder="0" applyAlignment="0" applyProtection="0">
      <alignment vertical="center"/>
    </xf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28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32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32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7" fillId="0" borderId="0"/>
    <xf numFmtId="201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3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26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50" fillId="75" borderId="0" applyNumberFormat="0" applyBorder="0" applyAlignment="0" applyProtection="0">
      <alignment vertical="center"/>
    </xf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8" fillId="0" borderId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3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28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28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/>
    <xf numFmtId="236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35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7" fillId="0" borderId="0"/>
    <xf numFmtId="0" fontId="267" fillId="0" borderId="0"/>
    <xf numFmtId="232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28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28" fontId="268" fillId="0" borderId="0" applyFont="0" applyFill="0" applyBorder="0" applyAlignment="0" applyProtection="0"/>
    <xf numFmtId="0" fontId="250" fillId="81" borderId="0" applyNumberFormat="0" applyBorder="0" applyAlignment="0" applyProtection="0">
      <alignment vertical="center"/>
    </xf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/>
    <xf numFmtId="0" fontId="268" fillId="0" borderId="0"/>
    <xf numFmtId="20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0" fontId="267" fillId="0" borderId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50" fillId="78" borderId="0" applyNumberFormat="0" applyBorder="0" applyAlignment="0" applyProtection="0">
      <alignment vertical="center"/>
    </xf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26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28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36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35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/>
    <xf numFmtId="235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5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36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50" fillId="78" borderId="0" applyNumberFormat="0" applyBorder="0" applyAlignment="0" applyProtection="0">
      <alignment vertical="center"/>
    </xf>
    <xf numFmtId="203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6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50" fillId="88" borderId="0" applyNumberFormat="0" applyBorder="0" applyAlignment="0" applyProtection="0">
      <alignment vertical="center"/>
    </xf>
    <xf numFmtId="0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28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32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32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2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7" fillId="0" borderId="0"/>
    <xf numFmtId="201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3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26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50" fillId="88" borderId="0" applyNumberFormat="0" applyBorder="0" applyAlignment="0" applyProtection="0">
      <alignment vertical="center"/>
    </xf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8" fillId="0" borderId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3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/>
    <xf numFmtId="0" fontId="267" fillId="0" borderId="0" applyFont="0" applyFill="0" applyBorder="0" applyAlignment="0" applyProtection="0"/>
    <xf numFmtId="228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/>
    <xf numFmtId="236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35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7" fillId="0" borderId="0"/>
    <xf numFmtId="232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28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50" fillId="89" borderId="0" applyNumberFormat="0" applyBorder="0" applyAlignment="0" applyProtection="0">
      <alignment vertical="center"/>
    </xf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/>
    <xf numFmtId="0" fontId="268" fillId="0" borderId="0"/>
    <xf numFmtId="20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32" fontId="268" fillId="0" borderId="0" applyFont="0" applyFill="0" applyBorder="0" applyAlignment="0" applyProtection="0"/>
    <xf numFmtId="0" fontId="267" fillId="0" borderId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50" fillId="78" borderId="0" applyNumberFormat="0" applyBorder="0" applyAlignment="0" applyProtection="0">
      <alignment vertical="center"/>
    </xf>
    <xf numFmtId="201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36" fontId="267" fillId="0" borderId="0" applyFont="0" applyFill="0" applyBorder="0" applyAlignment="0" applyProtection="0"/>
    <xf numFmtId="236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35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5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36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6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6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36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50" fillId="88" borderId="0" applyNumberFormat="0" applyBorder="0" applyAlignment="0" applyProtection="0">
      <alignment vertical="center"/>
    </xf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36" fontId="267" fillId="0" borderId="0" applyFont="0" applyFill="0" applyBorder="0" applyAlignment="0" applyProtection="0"/>
    <xf numFmtId="232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7" fillId="0" borderId="0"/>
    <xf numFmtId="201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/>
    <xf numFmtId="232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8" fillId="0" borderId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35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28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/>
    <xf numFmtId="236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35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7" fillId="0" borderId="0"/>
    <xf numFmtId="232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/>
    <xf numFmtId="20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3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28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/>
    <xf numFmtId="0" fontId="268" fillId="0" borderId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36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32" fontId="268" fillId="0" borderId="0" applyFont="0" applyFill="0" applyBorder="0" applyAlignment="0" applyProtection="0"/>
    <xf numFmtId="0" fontId="267" fillId="0" borderId="0"/>
    <xf numFmtId="201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50" fillId="75" borderId="0" applyNumberFormat="0" applyBorder="0" applyAlignment="0" applyProtection="0">
      <alignment vertical="center"/>
    </xf>
    <xf numFmtId="201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6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5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50" fillId="81" borderId="0" applyNumberFormat="0" applyBorder="0" applyAlignment="0" applyProtection="0">
      <alignment vertical="center"/>
    </xf>
    <xf numFmtId="203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35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5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7" fillId="0" borderId="0"/>
    <xf numFmtId="0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5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6" fontId="268" fillId="0" borderId="0" applyFont="0" applyFill="0" applyBorder="0" applyAlignment="0" applyProtection="0"/>
    <xf numFmtId="228" fontId="268" fillId="0" borderId="0" applyFont="0" applyFill="0" applyBorder="0" applyAlignment="0" applyProtection="0"/>
    <xf numFmtId="235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50" fillId="88" borderId="0" applyNumberFormat="0" applyBorder="0" applyAlignment="0" applyProtection="0">
      <alignment vertical="center"/>
    </xf>
    <xf numFmtId="236" fontId="267" fillId="0" borderId="0" applyFont="0" applyFill="0" applyBorder="0" applyAlignment="0" applyProtection="0"/>
    <xf numFmtId="228" fontId="267" fillId="0" borderId="0" applyFont="0" applyFill="0" applyBorder="0" applyAlignment="0" applyProtection="0"/>
    <xf numFmtId="228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7" fillId="0" borderId="0"/>
    <xf numFmtId="201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8" fillId="0" borderId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32" fontId="267" fillId="0" borderId="0" applyFont="0" applyFill="0" applyBorder="0" applyAlignment="0" applyProtection="0"/>
    <xf numFmtId="235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35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5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7" fillId="0" borderId="0"/>
    <xf numFmtId="0" fontId="268" fillId="0" borderId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3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7" fillId="0" borderId="0"/>
    <xf numFmtId="0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6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3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5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35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35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35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35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3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35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32" fontId="267" fillId="0" borderId="0" applyFont="0" applyFill="0" applyBorder="0" applyAlignment="0" applyProtection="0"/>
    <xf numFmtId="235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/>
    <xf numFmtId="236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36" fontId="267" fillId="0" borderId="0" applyFont="0" applyFill="0" applyBorder="0" applyAlignment="0" applyProtection="0"/>
    <xf numFmtId="0" fontId="267" fillId="0" borderId="0"/>
    <xf numFmtId="202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3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35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7" fillId="0" borderId="0"/>
    <xf numFmtId="236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35" fontId="268" fillId="0" borderId="0" applyFont="0" applyFill="0" applyBorder="0" applyAlignment="0" applyProtection="0"/>
    <xf numFmtId="236" fontId="268" fillId="0" borderId="0" applyFont="0" applyFill="0" applyBorder="0" applyAlignment="0" applyProtection="0"/>
    <xf numFmtId="0" fontId="268" fillId="0" borderId="0"/>
    <xf numFmtId="0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36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3" fontId="268" fillId="0" borderId="0" applyFont="0" applyFill="0" applyBorder="0" applyAlignment="0" applyProtection="0"/>
    <xf numFmtId="201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2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32" fontId="267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68" fillId="0" borderId="0" applyFont="0" applyFill="0" applyBorder="0" applyAlignment="0" applyProtection="0"/>
    <xf numFmtId="232" fontId="268" fillId="0" borderId="0" applyFont="0" applyFill="0" applyBorder="0" applyAlignment="0" applyProtection="0"/>
    <xf numFmtId="232" fontId="267" fillId="0" borderId="0" applyFont="0" applyFill="0" applyBorder="0" applyAlignment="0" applyProtection="0"/>
    <xf numFmtId="202" fontId="267" fillId="0" borderId="0" applyFont="0" applyFill="0" applyBorder="0" applyAlignment="0" applyProtection="0"/>
    <xf numFmtId="0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32" fontId="268" fillId="0" borderId="0" applyFont="0" applyFill="0" applyBorder="0" applyAlignment="0" applyProtection="0"/>
    <xf numFmtId="0" fontId="268" fillId="0" borderId="0" applyFont="0" applyFill="0" applyBorder="0" applyAlignment="0" applyProtection="0"/>
    <xf numFmtId="201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202" fontId="268" fillId="0" borderId="0" applyFont="0" applyFill="0" applyBorder="0" applyAlignment="0" applyProtection="0"/>
    <xf numFmtId="235" fontId="267" fillId="0" borderId="0" applyFont="0" applyFill="0" applyBorder="0" applyAlignment="0" applyProtection="0"/>
    <xf numFmtId="201" fontId="268" fillId="0" borderId="0" applyFont="0" applyFill="0" applyBorder="0" applyAlignment="0" applyProtection="0"/>
    <xf numFmtId="0" fontId="268" fillId="0" borderId="0"/>
    <xf numFmtId="236" fontId="268" fillId="0" borderId="0" applyFont="0" applyFill="0" applyBorder="0" applyAlignment="0" applyProtection="0"/>
    <xf numFmtId="203" fontId="267" fillId="0" borderId="0" applyFont="0" applyFill="0" applyBorder="0" applyAlignment="0" applyProtection="0"/>
    <xf numFmtId="203" fontId="268" fillId="0" borderId="0" applyFont="0" applyFill="0" applyBorder="0" applyAlignment="0" applyProtection="0"/>
    <xf numFmtId="0" fontId="267" fillId="0" borderId="0" applyFont="0" applyFill="0" applyBorder="0" applyAlignment="0" applyProtection="0"/>
    <xf numFmtId="0" fontId="2" fillId="39" borderId="115" applyNumberFormat="0" applyFont="0" applyAlignment="0" applyProtection="0">
      <alignment vertical="center"/>
    </xf>
    <xf numFmtId="0" fontId="72" fillId="0" borderId="0" applyFont="0" applyFill="0" applyBorder="0" applyAlignment="0" applyProtection="0"/>
    <xf numFmtId="0" fontId="2" fillId="39" borderId="115" applyNumberFormat="0" applyFont="0" applyAlignment="0" applyProtection="0">
      <alignment vertical="center"/>
    </xf>
    <xf numFmtId="0" fontId="224" fillId="59" borderId="135" applyNumberFormat="0" applyAlignment="0" applyProtection="0"/>
    <xf numFmtId="0" fontId="4" fillId="50" borderId="139" applyNumberFormat="0" applyFont="0" applyAlignment="0" applyProtection="0"/>
    <xf numFmtId="0" fontId="1" fillId="0" borderId="0">
      <alignment vertical="center"/>
    </xf>
    <xf numFmtId="0" fontId="252" fillId="84" borderId="135" applyNumberFormat="0" applyAlignment="0" applyProtection="0">
      <alignment vertical="center"/>
    </xf>
    <xf numFmtId="0" fontId="4" fillId="85" borderId="139" applyNumberFormat="0" applyFont="0" applyAlignment="0" applyProtection="0">
      <alignment vertical="center"/>
    </xf>
    <xf numFmtId="0" fontId="259" fillId="71" borderId="135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9" borderId="11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9" fillId="90" borderId="135" applyNumberFormat="0" applyAlignment="0" applyProtection="0">
      <alignment vertical="center"/>
    </xf>
    <xf numFmtId="0" fontId="4" fillId="85" borderId="139" applyNumberFormat="0" applyFont="0" applyAlignment="0" applyProtection="0">
      <alignment vertical="center"/>
    </xf>
    <xf numFmtId="0" fontId="38" fillId="85" borderId="139" applyNumberFormat="0" applyFont="0" applyAlignment="0" applyProtection="0">
      <alignment vertical="center"/>
    </xf>
    <xf numFmtId="0" fontId="252" fillId="84" borderId="135" applyNumberFormat="0" applyAlignment="0" applyProtection="0"/>
    <xf numFmtId="0" fontId="4" fillId="85" borderId="139" applyNumberFormat="0" applyFont="0" applyAlignment="0" applyProtection="0">
      <alignment vertical="center"/>
    </xf>
    <xf numFmtId="196" fontId="38" fillId="0" borderId="153" applyFill="0" applyBorder="0" applyAlignment="0"/>
    <xf numFmtId="196" fontId="38" fillId="0" borderId="153" applyFill="0" applyBorder="0" applyAlignment="0"/>
    <xf numFmtId="196" fontId="38" fillId="0" borderId="153" applyFill="0" applyBorder="0" applyAlignment="0"/>
    <xf numFmtId="196" fontId="38" fillId="0" borderId="153" applyFill="0" applyBorder="0" applyAlignment="0"/>
    <xf numFmtId="196" fontId="38" fillId="0" borderId="153" applyFill="0" applyBorder="0" applyAlignment="0"/>
    <xf numFmtId="0" fontId="15" fillId="0" borderId="5">
      <alignment horizontal="left" vertical="center"/>
    </xf>
    <xf numFmtId="0" fontId="15" fillId="0" borderId="5">
      <alignment horizontal="left" vertical="center"/>
    </xf>
    <xf numFmtId="0" fontId="15" fillId="0" borderId="5">
      <alignment horizontal="left" vertical="center"/>
    </xf>
    <xf numFmtId="0" fontId="15" fillId="0" borderId="5">
      <alignment horizontal="left" vertical="center"/>
    </xf>
    <xf numFmtId="0" fontId="15" fillId="0" borderId="5">
      <alignment horizontal="left" vertical="center"/>
    </xf>
    <xf numFmtId="0" fontId="15" fillId="0" borderId="5">
      <alignment horizontal="left" vertical="center"/>
    </xf>
    <xf numFmtId="0" fontId="15" fillId="0" borderId="5">
      <alignment horizontal="left" vertical="center"/>
    </xf>
    <xf numFmtId="10" fontId="28" fillId="4" borderId="153" applyNumberFormat="0" applyBorder="0" applyAlignment="0" applyProtection="0"/>
    <xf numFmtId="10" fontId="28" fillId="7" borderId="153" applyNumberFormat="0" applyBorder="0" applyAlignment="0" applyProtection="0"/>
    <xf numFmtId="10" fontId="28" fillId="7" borderId="153" applyNumberFormat="0" applyBorder="0" applyAlignment="0" applyProtection="0"/>
    <xf numFmtId="10" fontId="28" fillId="7" borderId="153" applyNumberFormat="0" applyBorder="0" applyAlignment="0" applyProtection="0"/>
    <xf numFmtId="10" fontId="28" fillId="7" borderId="153" applyNumberFormat="0" applyBorder="0" applyAlignment="0" applyProtection="0"/>
    <xf numFmtId="10" fontId="28" fillId="7" borderId="153" applyNumberFormat="0" applyBorder="0" applyAlignment="0" applyProtection="0"/>
    <xf numFmtId="10" fontId="28" fillId="7" borderId="153" applyNumberFormat="0" applyBorder="0" applyAlignment="0" applyProtection="0"/>
    <xf numFmtId="10" fontId="28" fillId="7" borderId="153" applyNumberFormat="0" applyBorder="0" applyAlignment="0" applyProtection="0"/>
    <xf numFmtId="198" fontId="5" fillId="0" borderId="153">
      <alignment horizontal="right" vertical="center" shrinkToFit="1"/>
    </xf>
    <xf numFmtId="198" fontId="5" fillId="0" borderId="153">
      <alignment horizontal="right" vertical="center" shrinkToFit="1"/>
    </xf>
    <xf numFmtId="198" fontId="5" fillId="0" borderId="153">
      <alignment horizontal="right" vertical="center" shrinkToFit="1"/>
    </xf>
    <xf numFmtId="198" fontId="5" fillId="0" borderId="153">
      <alignment horizontal="right" vertical="center" shrinkToFit="1"/>
    </xf>
    <xf numFmtId="198" fontId="5" fillId="0" borderId="153">
      <alignment horizontal="right" vertical="center" shrinkToFit="1"/>
    </xf>
    <xf numFmtId="1" fontId="96" fillId="0" borderId="153" applyFill="0" applyBorder="0">
      <alignment horizontal="center"/>
    </xf>
    <xf numFmtId="1" fontId="96" fillId="0" borderId="153" applyFill="0" applyBorder="0">
      <alignment horizontal="center"/>
    </xf>
    <xf numFmtId="1" fontId="96" fillId="0" borderId="153" applyFill="0" applyBorder="0">
      <alignment horizontal="center"/>
    </xf>
    <xf numFmtId="1" fontId="96" fillId="0" borderId="153" applyFill="0" applyBorder="0">
      <alignment horizontal="center"/>
    </xf>
    <xf numFmtId="1" fontId="96" fillId="0" borderId="153" applyFill="0" applyBorder="0">
      <alignment horizontal="center"/>
    </xf>
    <xf numFmtId="215" fontId="98" fillId="0" borderId="153" applyFont="0" applyBorder="0" applyAlignment="0">
      <alignment horizontal="center" vertical="center"/>
    </xf>
    <xf numFmtId="215" fontId="98" fillId="0" borderId="153" applyFont="0" applyBorder="0" applyAlignment="0">
      <alignment horizontal="center" vertical="center"/>
    </xf>
    <xf numFmtId="215" fontId="98" fillId="0" borderId="153" applyFont="0" applyBorder="0" applyAlignment="0">
      <alignment horizontal="center" vertical="center"/>
    </xf>
    <xf numFmtId="215" fontId="98" fillId="0" borderId="153" applyFont="0" applyBorder="0" applyAlignment="0">
      <alignment horizontal="center" vertical="center"/>
    </xf>
    <xf numFmtId="215" fontId="98" fillId="0" borderId="153" applyFont="0" applyBorder="0" applyAlignment="0">
      <alignment horizontal="center" vertical="center"/>
    </xf>
    <xf numFmtId="196" fontId="12" fillId="4" borderId="153">
      <alignment horizontal="right" vertical="center"/>
      <protection locked="0"/>
    </xf>
    <xf numFmtId="196" fontId="12" fillId="4" borderId="153">
      <alignment horizontal="right" vertical="center"/>
      <protection locked="0"/>
    </xf>
    <xf numFmtId="196" fontId="12" fillId="4" borderId="153">
      <alignment horizontal="right" vertical="center"/>
      <protection locked="0"/>
    </xf>
    <xf numFmtId="196" fontId="12" fillId="4" borderId="153">
      <alignment horizontal="right" vertical="center"/>
      <protection locked="0"/>
    </xf>
    <xf numFmtId="196" fontId="12" fillId="4" borderId="153">
      <alignment horizontal="right" vertical="center"/>
      <protection locked="0"/>
    </xf>
    <xf numFmtId="0" fontId="1" fillId="0" borderId="0">
      <alignment vertical="center"/>
    </xf>
    <xf numFmtId="0" fontId="1" fillId="13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9" borderId="11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0" fontId="28" fillId="4" borderId="153" applyNumberFormat="0" applyBorder="0" applyAlignment="0" applyProtection="0"/>
    <xf numFmtId="10" fontId="28" fillId="4" borderId="153" applyNumberFormat="0" applyBorder="0" applyAlignment="0" applyProtection="0"/>
    <xf numFmtId="0" fontId="1" fillId="0" borderId="0">
      <alignment vertical="center"/>
    </xf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98" fillId="0" borderId="0">
      <protection locked="0"/>
    </xf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98" fillId="0" borderId="0">
      <protection locked="0"/>
    </xf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98" fillId="0" borderId="0">
      <protection locked="0"/>
    </xf>
    <xf numFmtId="0" fontId="98" fillId="0" borderId="0">
      <protection locked="0"/>
    </xf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98" fillId="0" borderId="0">
      <protection locked="0"/>
    </xf>
    <xf numFmtId="0" fontId="98" fillId="0" borderId="0">
      <protection locked="0"/>
    </xf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98" fillId="0" borderId="0">
      <protection locked="0"/>
    </xf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98" fillId="0" borderId="0">
      <protection locked="0"/>
    </xf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98" fillId="0" borderId="0">
      <protection locked="0"/>
    </xf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98" fillId="0" borderId="0">
      <protection locked="0"/>
    </xf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98" fillId="0" borderId="0">
      <protection locked="0"/>
    </xf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98" fillId="0" borderId="0">
      <protection locked="0"/>
    </xf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98" fillId="0" borderId="0">
      <protection locked="0"/>
    </xf>
    <xf numFmtId="0" fontId="72" fillId="0" borderId="0" applyFont="0" applyFill="0" applyBorder="0" applyAlignment="0" applyProtection="0"/>
    <xf numFmtId="0" fontId="98" fillId="0" borderId="0">
      <protection locked="0"/>
    </xf>
    <xf numFmtId="0" fontId="107" fillId="0" borderId="0" applyFont="0" applyFill="0" applyBorder="0" applyAlignment="0" applyProtection="0"/>
    <xf numFmtId="0" fontId="98" fillId="0" borderId="0">
      <protection locked="0"/>
    </xf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98" fillId="0" borderId="0">
      <protection locked="0"/>
    </xf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98" fillId="0" borderId="0">
      <protection locked="0"/>
    </xf>
    <xf numFmtId="0" fontId="98" fillId="0" borderId="0">
      <protection locked="0"/>
    </xf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98" fillId="0" borderId="0">
      <protection locked="0"/>
    </xf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98" fillId="0" borderId="0">
      <protection locked="0"/>
    </xf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107" fillId="0" borderId="0" applyFont="0" applyFill="0" applyBorder="0" applyAlignment="0" applyProtection="0"/>
    <xf numFmtId="0" fontId="72" fillId="0" borderId="0" applyFont="0" applyFill="0" applyBorder="0" applyAlignment="0" applyProtection="0"/>
  </cellStyleXfs>
  <cellXfs count="1512">
    <xf numFmtId="0" fontId="0" fillId="0" borderId="0" xfId="0">
      <alignment vertical="center"/>
    </xf>
    <xf numFmtId="38" fontId="0" fillId="0" borderId="0" xfId="0" applyNumberFormat="1" applyAlignment="1"/>
    <xf numFmtId="37" fontId="28" fillId="0" borderId="0" xfId="1540" applyNumberFormat="1" applyFont="1" applyFill="1" applyBorder="1" applyAlignment="1">
      <alignment horizontal="right" vertical="center" wrapText="1"/>
    </xf>
    <xf numFmtId="37" fontId="28" fillId="4" borderId="0" xfId="1540" applyNumberFormat="1" applyFont="1" applyFill="1" applyBorder="1" applyAlignment="1">
      <alignment vertical="center" wrapText="1"/>
    </xf>
    <xf numFmtId="37" fontId="28" fillId="0" borderId="0" xfId="1540" applyNumberFormat="1" applyFont="1" applyBorder="1" applyAlignment="1">
      <alignment horizontal="right" vertical="center" wrapText="1"/>
    </xf>
    <xf numFmtId="37" fontId="28" fillId="4" borderId="13" xfId="1540" applyNumberFormat="1" applyFont="1" applyFill="1" applyBorder="1" applyAlignment="1">
      <alignment vertical="center"/>
    </xf>
    <xf numFmtId="37" fontId="28" fillId="0" borderId="18" xfId="1540" applyNumberFormat="1" applyFont="1" applyFill="1" applyBorder="1" applyAlignment="1">
      <alignment horizontal="right" vertical="center" wrapText="1"/>
    </xf>
    <xf numFmtId="37" fontId="28" fillId="4" borderId="19" xfId="1540" applyNumberFormat="1" applyFont="1" applyFill="1" applyBorder="1" applyAlignment="1">
      <alignment vertical="center" wrapText="1"/>
    </xf>
    <xf numFmtId="37" fontId="21" fillId="0" borderId="0" xfId="1540" applyNumberFormat="1" applyFont="1" applyBorder="1" applyAlignment="1">
      <alignment horizontal="right" vertical="center"/>
    </xf>
    <xf numFmtId="37" fontId="28" fillId="0" borderId="13" xfId="1540" applyNumberFormat="1" applyFont="1" applyFill="1" applyBorder="1" applyAlignment="1">
      <alignment horizontal="right" vertical="center" wrapText="1"/>
    </xf>
    <xf numFmtId="37" fontId="28" fillId="4" borderId="20" xfId="1540" applyNumberFormat="1" applyFont="1" applyFill="1" applyBorder="1" applyAlignment="1">
      <alignment horizontal="right" vertical="center" wrapText="1"/>
    </xf>
    <xf numFmtId="37" fontId="24" fillId="0" borderId="0" xfId="1540" applyNumberFormat="1" applyFont="1" applyBorder="1" applyAlignment="1">
      <alignment horizontal="right" vertical="center"/>
    </xf>
    <xf numFmtId="37" fontId="28" fillId="4" borderId="20" xfId="1540" applyNumberFormat="1" applyFont="1" applyFill="1" applyBorder="1" applyAlignment="1">
      <alignment vertical="center" wrapText="1"/>
    </xf>
    <xf numFmtId="37" fontId="21" fillId="0" borderId="0" xfId="1540" applyNumberFormat="1" applyFont="1" applyFill="1" applyBorder="1" applyAlignment="1">
      <alignment horizontal="right" vertical="center"/>
    </xf>
    <xf numFmtId="37" fontId="28" fillId="4" borderId="18" xfId="1540" applyNumberFormat="1" applyFont="1" applyFill="1" applyBorder="1" applyAlignment="1">
      <alignment vertical="center"/>
    </xf>
    <xf numFmtId="37" fontId="32" fillId="0" borderId="0" xfId="1540" applyNumberFormat="1" applyFont="1" applyBorder="1" applyAlignment="1">
      <alignment vertical="center"/>
    </xf>
    <xf numFmtId="177" fontId="10" fillId="0" borderId="0" xfId="1401" applyNumberFormat="1" applyFont="1" applyFill="1" applyBorder="1" applyAlignment="1"/>
    <xf numFmtId="182" fontId="32" fillId="0" borderId="0" xfId="1401" applyNumberFormat="1" applyFont="1" applyFill="1" applyBorder="1" applyAlignment="1"/>
    <xf numFmtId="9" fontId="32" fillId="4" borderId="21" xfId="1401" applyFont="1" applyFill="1" applyBorder="1" applyAlignment="1"/>
    <xf numFmtId="9" fontId="32" fillId="4" borderId="0" xfId="1401" applyFont="1" applyFill="1" applyBorder="1" applyAlignment="1"/>
    <xf numFmtId="185" fontId="42" fillId="4" borderId="21" xfId="1401" applyNumberFormat="1" applyFont="1" applyFill="1" applyBorder="1" applyAlignment="1"/>
    <xf numFmtId="182" fontId="28" fillId="4" borderId="0" xfId="1401" applyNumberFormat="1" applyFont="1" applyFill="1" applyBorder="1" applyAlignment="1"/>
    <xf numFmtId="182" fontId="28" fillId="0" borderId="0" xfId="1401" applyNumberFormat="1" applyFont="1" applyFill="1" applyBorder="1" applyAlignment="1"/>
    <xf numFmtId="182" fontId="28" fillId="4" borderId="0" xfId="1401" applyNumberFormat="1" applyFont="1" applyFill="1" applyAlignment="1"/>
    <xf numFmtId="185" fontId="32" fillId="4" borderId="23" xfId="1401" applyNumberFormat="1" applyFont="1" applyFill="1" applyBorder="1" applyAlignment="1">
      <alignment horizontal="left"/>
    </xf>
    <xf numFmtId="182" fontId="32" fillId="4" borderId="0" xfId="1401" applyNumberFormat="1" applyFont="1" applyFill="1" applyBorder="1" applyAlignment="1"/>
    <xf numFmtId="0" fontId="32" fillId="0" borderId="0" xfId="1401" applyNumberFormat="1" applyFont="1" applyFill="1" applyBorder="1" applyAlignment="1"/>
    <xf numFmtId="185" fontId="42" fillId="0" borderId="0" xfId="1401" applyNumberFormat="1" applyFont="1" applyFill="1" applyBorder="1" applyAlignment="1"/>
    <xf numFmtId="40" fontId="42" fillId="0" borderId="0" xfId="1401" applyNumberFormat="1" applyFont="1" applyFill="1" applyBorder="1" applyAlignment="1"/>
    <xf numFmtId="185" fontId="32" fillId="0" borderId="0" xfId="1401" applyNumberFormat="1" applyFont="1" applyFill="1" applyBorder="1" applyAlignment="1">
      <alignment horizontal="right"/>
    </xf>
    <xf numFmtId="185" fontId="32" fillId="0" borderId="0" xfId="1401" applyNumberFormat="1" applyFont="1" applyFill="1" applyBorder="1" applyAlignment="1">
      <alignment horizontal="left"/>
    </xf>
    <xf numFmtId="41" fontId="28" fillId="0" borderId="0" xfId="1540" applyFont="1" applyBorder="1" applyAlignment="1">
      <alignment vertical="center"/>
    </xf>
    <xf numFmtId="179" fontId="28" fillId="0" borderId="0" xfId="1540" applyNumberFormat="1" applyFont="1" applyBorder="1" applyAlignment="1">
      <alignment vertical="center"/>
    </xf>
    <xf numFmtId="41" fontId="32" fillId="0" borderId="0" xfId="1540" applyFont="1" applyBorder="1" applyAlignment="1">
      <alignment vertical="center"/>
    </xf>
    <xf numFmtId="0" fontId="28" fillId="0" borderId="0" xfId="1540" applyNumberFormat="1" applyFont="1" applyBorder="1" applyAlignment="1">
      <alignment vertical="center"/>
    </xf>
    <xf numFmtId="179" fontId="32" fillId="0" borderId="0" xfId="1540" applyNumberFormat="1" applyFont="1" applyBorder="1" applyAlignment="1">
      <alignment vertical="center"/>
    </xf>
    <xf numFmtId="41" fontId="28" fillId="4" borderId="0" xfId="1540" applyFont="1" applyFill="1" applyBorder="1" applyAlignment="1">
      <alignment vertical="center"/>
    </xf>
    <xf numFmtId="41" fontId="32" fillId="4" borderId="0" xfId="1540" applyFont="1" applyFill="1" applyBorder="1" applyAlignment="1">
      <alignment vertical="center"/>
    </xf>
    <xf numFmtId="182" fontId="28" fillId="4" borderId="17" xfId="1401" applyNumberFormat="1" applyFont="1" applyFill="1" applyBorder="1" applyAlignment="1"/>
    <xf numFmtId="189" fontId="41" fillId="4" borderId="0" xfId="1401" applyNumberFormat="1" applyFont="1" applyFill="1" applyAlignment="1"/>
    <xf numFmtId="182" fontId="32" fillId="4" borderId="17" xfId="1401" applyNumberFormat="1" applyFont="1" applyFill="1" applyBorder="1" applyAlignment="1"/>
    <xf numFmtId="182" fontId="28" fillId="4" borderId="8" xfId="1401" applyNumberFormat="1" applyFont="1" applyFill="1" applyBorder="1" applyAlignment="1"/>
    <xf numFmtId="9" fontId="32" fillId="4" borderId="21" xfId="1401" applyFont="1" applyFill="1" applyBorder="1" applyAlignment="1">
      <alignment vertical="center"/>
    </xf>
    <xf numFmtId="41" fontId="28" fillId="4" borderId="0" xfId="1540" applyFont="1" applyFill="1" applyBorder="1" applyAlignment="1">
      <alignment horizontal="right" vertical="center"/>
    </xf>
    <xf numFmtId="181" fontId="32" fillId="4" borderId="21" xfId="1401" applyNumberFormat="1" applyFont="1" applyFill="1" applyBorder="1" applyAlignment="1">
      <alignment vertical="center"/>
    </xf>
    <xf numFmtId="41" fontId="32" fillId="0" borderId="0" xfId="1540" applyFont="1" applyFill="1" applyBorder="1" applyAlignment="1">
      <alignment vertical="center"/>
    </xf>
    <xf numFmtId="41" fontId="65" fillId="0" borderId="0" xfId="1540" applyFont="1" applyBorder="1" applyAlignment="1">
      <alignment vertical="center"/>
    </xf>
    <xf numFmtId="38" fontId="26" fillId="10" borderId="18" xfId="0" applyNumberFormat="1" applyFont="1" applyFill="1" applyBorder="1" applyAlignment="1">
      <alignment horizontal="right"/>
    </xf>
    <xf numFmtId="38" fontId="8" fillId="0" borderId="0" xfId="1540" applyNumberFormat="1" applyFont="1" applyFill="1" applyBorder="1" applyAlignment="1"/>
    <xf numFmtId="41" fontId="28" fillId="0" borderId="0" xfId="1540" quotePrefix="1" applyFont="1" applyBorder="1" applyAlignment="1">
      <alignment horizontal="left"/>
    </xf>
    <xf numFmtId="41" fontId="13" fillId="0" borderId="0" xfId="1540" quotePrefix="1" applyFont="1" applyBorder="1" applyAlignment="1">
      <alignment horizontal="left"/>
    </xf>
    <xf numFmtId="38" fontId="26" fillId="10" borderId="52" xfId="0" applyNumberFormat="1" applyFont="1" applyFill="1" applyBorder="1" applyAlignment="1">
      <alignment horizontal="right"/>
    </xf>
    <xf numFmtId="38" fontId="26" fillId="10" borderId="54" xfId="0" applyNumberFormat="1" applyFont="1" applyFill="1" applyBorder="1" applyAlignment="1">
      <alignment horizontal="right"/>
    </xf>
    <xf numFmtId="9" fontId="8" fillId="4" borderId="21" xfId="1401" applyFont="1" applyFill="1" applyBorder="1" applyAlignment="1"/>
    <xf numFmtId="192" fontId="8" fillId="0" borderId="0" xfId="1540" applyNumberFormat="1" applyFont="1" applyBorder="1" applyAlignment="1">
      <alignment vertical="center"/>
    </xf>
    <xf numFmtId="41" fontId="13" fillId="12" borderId="21" xfId="1540" applyFont="1" applyFill="1" applyBorder="1" applyAlignment="1">
      <alignment horizontal="left" vertical="center" indent="1"/>
    </xf>
    <xf numFmtId="38" fontId="157" fillId="4" borderId="0" xfId="2118" applyNumberFormat="1" applyFont="1" applyFill="1" applyAlignment="1" applyProtection="1">
      <alignment horizontal="left" vertical="center" wrapText="1"/>
    </xf>
    <xf numFmtId="37" fontId="28" fillId="4" borderId="18" xfId="1540" applyNumberFormat="1" applyFont="1" applyFill="1" applyBorder="1" applyAlignment="1">
      <alignment vertical="center" wrapText="1"/>
    </xf>
    <xf numFmtId="10" fontId="8" fillId="0" borderId="0" xfId="1401" applyNumberFormat="1" applyFont="1" applyFill="1" applyBorder="1" applyAlignment="1"/>
    <xf numFmtId="37" fontId="28" fillId="0" borderId="0" xfId="1540" applyNumberFormat="1" applyFont="1" applyFill="1" applyBorder="1" applyAlignment="1">
      <alignment vertical="center" wrapText="1"/>
    </xf>
    <xf numFmtId="41" fontId="8" fillId="44" borderId="0" xfId="1548" applyNumberFormat="1" applyFont="1" applyFill="1" applyBorder="1"/>
    <xf numFmtId="186" fontId="8" fillId="44" borderId="0" xfId="1548" applyNumberFormat="1" applyFont="1" applyFill="1" applyBorder="1" applyAlignment="1">
      <alignment horizontal="center"/>
    </xf>
    <xf numFmtId="10" fontId="28" fillId="0" borderId="17" xfId="1401" applyNumberFormat="1" applyFont="1" applyBorder="1" applyAlignment="1"/>
    <xf numFmtId="0" fontId="145" fillId="45" borderId="11" xfId="2116" applyNumberFormat="1" applyFont="1" applyFill="1" applyBorder="1" applyAlignment="1">
      <alignment horizontal="center" vertical="center"/>
    </xf>
    <xf numFmtId="9" fontId="32" fillId="4" borderId="123" xfId="1402" applyFont="1" applyFill="1" applyBorder="1" applyAlignment="1">
      <alignment vertical="center"/>
    </xf>
    <xf numFmtId="190" fontId="28" fillId="0" borderId="0" xfId="1540" applyNumberFormat="1" applyFont="1" applyFill="1" applyBorder="1" applyAlignment="1">
      <alignment horizontal="right" vertical="center"/>
    </xf>
    <xf numFmtId="191" fontId="32" fillId="0" borderId="0" xfId="1540" applyNumberFormat="1" applyFont="1" applyFill="1" applyBorder="1" applyAlignment="1">
      <alignment horizontal="right" vertical="center"/>
    </xf>
    <xf numFmtId="38" fontId="157" fillId="4" borderId="0" xfId="2118" applyNumberFormat="1" applyFont="1" applyFill="1" applyAlignment="1" applyProtection="1"/>
    <xf numFmtId="38" fontId="13" fillId="12" borderId="123" xfId="0" applyNumberFormat="1" applyFont="1" applyFill="1" applyBorder="1" applyAlignment="1">
      <alignment vertical="center"/>
    </xf>
    <xf numFmtId="0" fontId="13" fillId="12" borderId="124" xfId="2117" applyFont="1" applyFill="1" applyBorder="1" applyAlignment="1">
      <alignment horizontal="right" vertical="center"/>
    </xf>
    <xf numFmtId="0" fontId="13" fillId="12" borderId="125" xfId="2117" applyFont="1" applyFill="1" applyBorder="1" applyAlignment="1">
      <alignment horizontal="right" vertical="center"/>
    </xf>
    <xf numFmtId="10" fontId="28" fillId="4" borderId="0" xfId="1401" applyNumberFormat="1" applyFont="1" applyFill="1" applyBorder="1" applyAlignment="1"/>
    <xf numFmtId="10" fontId="28" fillId="4" borderId="0" xfId="1401" applyNumberFormat="1" applyFont="1" applyFill="1" applyAlignment="1"/>
    <xf numFmtId="38" fontId="8" fillId="12" borderId="130" xfId="0" applyNumberFormat="1" applyFont="1" applyFill="1" applyBorder="1" applyAlignment="1">
      <alignment horizontal="center" vertical="center"/>
    </xf>
    <xf numFmtId="38" fontId="157" fillId="4" borderId="0" xfId="2118" applyNumberFormat="1" applyFont="1" applyFill="1" applyAlignment="1" applyProtection="1">
      <alignment vertical="center"/>
    </xf>
    <xf numFmtId="38" fontId="13" fillId="44" borderId="0" xfId="0" applyNumberFormat="1" applyFont="1" applyFill="1" applyBorder="1" applyAlignment="1"/>
    <xf numFmtId="38" fontId="8" fillId="44" borderId="0" xfId="0" applyNumberFormat="1" applyFont="1" applyFill="1" applyBorder="1" applyAlignment="1">
      <alignment horizontal="left"/>
    </xf>
    <xf numFmtId="38" fontId="13" fillId="44" borderId="0" xfId="0" applyNumberFormat="1" applyFont="1" applyFill="1" applyBorder="1" applyAlignment="1">
      <alignment horizontal="right"/>
    </xf>
    <xf numFmtId="38" fontId="8" fillId="44" borderId="0" xfId="0" applyNumberFormat="1" applyFont="1" applyFill="1" applyBorder="1" applyAlignment="1"/>
    <xf numFmtId="38" fontId="26" fillId="10" borderId="53" xfId="0" applyNumberFormat="1" applyFont="1" applyFill="1" applyBorder="1" applyAlignment="1">
      <alignment horizontal="right" wrapText="1"/>
    </xf>
    <xf numFmtId="38" fontId="26" fillId="10" borderId="18" xfId="0" applyNumberFormat="1" applyFont="1" applyFill="1" applyBorder="1" applyAlignment="1">
      <alignment horizontal="right" wrapText="1"/>
    </xf>
    <xf numFmtId="38" fontId="197" fillId="0" borderId="0" xfId="2118" applyNumberFormat="1" applyFont="1" applyFill="1" applyBorder="1" applyAlignment="1" applyProtection="1">
      <alignment horizontal="left"/>
    </xf>
    <xf numFmtId="41" fontId="8" fillId="0" borderId="0" xfId="1540" applyFont="1" applyBorder="1" applyAlignment="1">
      <alignment horizontal="left" vertical="center"/>
    </xf>
    <xf numFmtId="41" fontId="13" fillId="0" borderId="0" xfId="1540" applyFont="1" applyBorder="1" applyAlignment="1">
      <alignment horizontal="left"/>
    </xf>
    <xf numFmtId="38" fontId="157" fillId="0" borderId="51" xfId="0" applyNumberFormat="1" applyFont="1" applyBorder="1" applyAlignment="1">
      <alignment vertical="center" wrapText="1"/>
    </xf>
    <xf numFmtId="38" fontId="157" fillId="0" borderId="0" xfId="0" applyNumberFormat="1" applyFont="1" applyFill="1" applyBorder="1" applyAlignment="1"/>
    <xf numFmtId="38" fontId="157" fillId="0" borderId="18" xfId="0" applyNumberFormat="1" applyFont="1" applyBorder="1" applyAlignment="1"/>
    <xf numFmtId="38" fontId="148" fillId="10" borderId="0" xfId="0" applyNumberFormat="1" applyFont="1" applyFill="1" applyBorder="1" applyAlignment="1">
      <alignment horizontal="left" vertical="center"/>
    </xf>
    <xf numFmtId="38" fontId="13" fillId="0" borderId="0" xfId="0" applyNumberFormat="1" applyFont="1" applyAlignment="1"/>
    <xf numFmtId="38" fontId="10" fillId="4" borderId="0" xfId="0" applyNumberFormat="1" applyFont="1" applyFill="1" applyBorder="1" applyAlignment="1"/>
    <xf numFmtId="38" fontId="17" fillId="0" borderId="0" xfId="0" applyNumberFormat="1" applyFont="1" applyAlignment="1"/>
    <xf numFmtId="0" fontId="7" fillId="12" borderId="68" xfId="0" applyNumberFormat="1" applyFont="1" applyFill="1" applyBorder="1" applyAlignment="1">
      <alignment vertical="center"/>
    </xf>
    <xf numFmtId="0" fontId="7" fillId="12" borderId="21" xfId="0" applyNumberFormat="1" applyFont="1" applyFill="1" applyBorder="1" applyAlignment="1">
      <alignment vertical="center"/>
    </xf>
    <xf numFmtId="0" fontId="8" fillId="12" borderId="21" xfId="0" applyNumberFormat="1" applyFont="1" applyFill="1" applyBorder="1" applyAlignment="1">
      <alignment horizontal="right" vertical="center"/>
    </xf>
    <xf numFmtId="0" fontId="8" fillId="12" borderId="69" xfId="0" applyNumberFormat="1" applyFont="1" applyFill="1" applyBorder="1" applyAlignment="1">
      <alignment horizontal="right" vertical="center"/>
    </xf>
    <xf numFmtId="38" fontId="149" fillId="0" borderId="0" xfId="0" applyNumberFormat="1" applyFont="1" applyAlignment="1">
      <alignment horizontal="left"/>
    </xf>
    <xf numFmtId="38" fontId="66" fillId="4" borderId="0" xfId="2116" applyFont="1" applyAlignment="1">
      <alignment horizontal="left"/>
    </xf>
    <xf numFmtId="38" fontId="150" fillId="0" borderId="0" xfId="0" applyNumberFormat="1" applyFont="1" applyAlignment="1">
      <alignment horizontal="left"/>
    </xf>
    <xf numFmtId="38" fontId="9" fillId="4" borderId="0" xfId="2116" applyFont="1"/>
    <xf numFmtId="38" fontId="10" fillId="4" borderId="0" xfId="2116" applyFont="1"/>
    <xf numFmtId="38" fontId="13" fillId="0" borderId="0" xfId="0" applyNumberFormat="1" applyFont="1" applyAlignment="1">
      <alignment horizontal="left"/>
    </xf>
    <xf numFmtId="38" fontId="13" fillId="0" borderId="0" xfId="0" applyNumberFormat="1" applyFont="1" applyAlignment="1">
      <alignment horizontal="right"/>
    </xf>
    <xf numFmtId="38" fontId="10" fillId="0" borderId="0" xfId="0" applyNumberFormat="1" applyFont="1" applyAlignment="1"/>
    <xf numFmtId="38" fontId="10" fillId="4" borderId="0" xfId="2116" applyFont="1" applyAlignment="1"/>
    <xf numFmtId="38" fontId="14" fillId="0" borderId="0" xfId="0" applyNumberFormat="1" applyFont="1" applyAlignment="1"/>
    <xf numFmtId="38" fontId="13" fillId="4" borderId="0" xfId="2116" applyFont="1" applyAlignment="1">
      <alignment horizontal="right"/>
    </xf>
    <xf numFmtId="38" fontId="13" fillId="0" borderId="0" xfId="0" quotePrefix="1" applyNumberFormat="1" applyFont="1" applyAlignment="1">
      <alignment horizontal="right"/>
    </xf>
    <xf numFmtId="0" fontId="8" fillId="4" borderId="0" xfId="0" applyNumberFormat="1" applyFont="1" applyFill="1" applyBorder="1" applyAlignment="1">
      <alignment horizontal="right" vertical="center"/>
    </xf>
    <xf numFmtId="38" fontId="10" fillId="4" borderId="0" xfId="2116" applyFont="1" applyFill="1" applyBorder="1"/>
    <xf numFmtId="38" fontId="13" fillId="4" borderId="0" xfId="2116" applyFont="1" applyAlignment="1"/>
    <xf numFmtId="0" fontId="7" fillId="4" borderId="0" xfId="0" applyNumberFormat="1" applyFont="1" applyFill="1" applyBorder="1" applyAlignment="1">
      <alignment vertical="center"/>
    </xf>
    <xf numFmtId="38" fontId="13" fillId="4" borderId="0" xfId="2116" applyFont="1" applyFill="1" applyBorder="1" applyAlignment="1">
      <alignment horizontal="right"/>
    </xf>
    <xf numFmtId="0" fontId="7" fillId="0" borderId="0" xfId="0" applyNumberFormat="1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horizontal="right" vertical="center"/>
    </xf>
    <xf numFmtId="38" fontId="5" fillId="4" borderId="0" xfId="2116" quotePrefix="1" applyFont="1" applyAlignment="1"/>
    <xf numFmtId="38" fontId="5" fillId="4" borderId="0" xfId="2116" applyFont="1" applyAlignment="1"/>
    <xf numFmtId="38" fontId="10" fillId="4" borderId="0" xfId="2116" applyFont="1" applyAlignment="1">
      <alignment horizontal="left"/>
    </xf>
    <xf numFmtId="38" fontId="5" fillId="4" borderId="0" xfId="2116" quotePrefix="1" applyFont="1" applyAlignment="1">
      <alignment wrapText="1"/>
    </xf>
    <xf numFmtId="38" fontId="13" fillId="4" borderId="0" xfId="2116" applyFont="1" applyAlignment="1">
      <alignment wrapText="1"/>
    </xf>
    <xf numFmtId="38" fontId="13" fillId="4" borderId="0" xfId="2116" applyFont="1"/>
    <xf numFmtId="38" fontId="18" fillId="0" borderId="0" xfId="0" applyNumberFormat="1" applyFont="1" applyAlignment="1">
      <alignment horizontal="right"/>
    </xf>
    <xf numFmtId="38" fontId="10" fillId="4" borderId="0" xfId="2116" applyFont="1" applyAlignment="1">
      <alignment vertical="center"/>
    </xf>
    <xf numFmtId="38" fontId="5" fillId="4" borderId="0" xfId="2116" applyFont="1" applyAlignment="1">
      <alignment vertical="center"/>
    </xf>
    <xf numFmtId="38" fontId="9" fillId="4" borderId="0" xfId="2116" applyFont="1" applyAlignment="1">
      <alignment vertical="center"/>
    </xf>
    <xf numFmtId="38" fontId="5" fillId="4" borderId="0" xfId="2116" applyFont="1" applyAlignment="1">
      <alignment vertical="center" wrapText="1"/>
    </xf>
    <xf numFmtId="38" fontId="13" fillId="4" borderId="0" xfId="2116" applyFont="1" applyAlignment="1">
      <alignment vertical="center"/>
    </xf>
    <xf numFmtId="0" fontId="146" fillId="4" borderId="22" xfId="2116" applyNumberFormat="1" applyFont="1" applyFill="1" applyBorder="1" applyAlignment="1">
      <alignment horizontal="center" vertical="center"/>
    </xf>
    <xf numFmtId="0" fontId="146" fillId="4" borderId="22" xfId="2116" applyNumberFormat="1" applyFont="1" applyFill="1" applyBorder="1" applyAlignment="1">
      <alignment horizontal="left" vertical="center"/>
    </xf>
    <xf numFmtId="0" fontId="145" fillId="4" borderId="22" xfId="2116" applyNumberFormat="1" applyFont="1" applyFill="1" applyBorder="1" applyAlignment="1">
      <alignment horizontal="center" vertical="center"/>
    </xf>
    <xf numFmtId="0" fontId="29" fillId="4" borderId="22" xfId="2116" applyNumberFormat="1" applyFont="1" applyFill="1" applyBorder="1" applyAlignment="1">
      <alignment horizontal="center" vertical="center"/>
    </xf>
    <xf numFmtId="0" fontId="29" fillId="4" borderId="22" xfId="2116" applyNumberFormat="1" applyFont="1" applyFill="1" applyBorder="1" applyAlignment="1">
      <alignment horizontal="right" vertical="center"/>
    </xf>
    <xf numFmtId="38" fontId="31" fillId="4" borderId="22" xfId="2116" applyFont="1" applyBorder="1"/>
    <xf numFmtId="38" fontId="13" fillId="4" borderId="22" xfId="2116" applyFont="1" applyBorder="1" applyAlignment="1">
      <alignment horizontal="right"/>
    </xf>
    <xf numFmtId="38" fontId="31" fillId="4" borderId="0" xfId="2116" applyFont="1"/>
    <xf numFmtId="38" fontId="10" fillId="4" borderId="17" xfId="2116" applyFont="1" applyBorder="1" applyAlignment="1">
      <alignment horizontal="left" indent="5"/>
    </xf>
    <xf numFmtId="38" fontId="10" fillId="4" borderId="0" xfId="2116" applyFont="1" applyAlignment="1">
      <alignment horizontal="left" indent="5"/>
    </xf>
    <xf numFmtId="38" fontId="8" fillId="4" borderId="0" xfId="2116" applyFont="1" applyAlignment="1">
      <alignment horizontal="right"/>
    </xf>
    <xf numFmtId="38" fontId="10" fillId="4" borderId="17" xfId="2116" applyFont="1" applyBorder="1"/>
    <xf numFmtId="38" fontId="15" fillId="0" borderId="0" xfId="0" applyNumberFormat="1" applyFont="1" applyAlignment="1">
      <alignment horizontal="left" indent="5"/>
    </xf>
    <xf numFmtId="38" fontId="144" fillId="0" borderId="0" xfId="0" applyNumberFormat="1" applyFont="1" applyAlignment="1">
      <alignment horizontal="right"/>
    </xf>
    <xf numFmtId="38" fontId="5" fillId="4" borderId="0" xfId="2118" applyNumberFormat="1" applyFont="1" applyFill="1" applyAlignment="1" applyProtection="1"/>
    <xf numFmtId="38" fontId="5" fillId="4" borderId="0" xfId="2116" applyFont="1" applyAlignment="1">
      <alignment vertical="top"/>
    </xf>
    <xf numFmtId="38" fontId="14" fillId="0" borderId="0" xfId="0" applyNumberFormat="1" applyFont="1" applyAlignment="1">
      <alignment horizontal="left" indent="5"/>
    </xf>
    <xf numFmtId="38" fontId="5" fillId="0" borderId="0" xfId="0" applyNumberFormat="1" applyFont="1" applyAlignment="1"/>
    <xf numFmtId="38" fontId="9" fillId="4" borderId="17" xfId="2116" applyFont="1" applyBorder="1"/>
    <xf numFmtId="38" fontId="5" fillId="4" borderId="0" xfId="2118" applyNumberFormat="1" applyFont="1" applyFill="1" applyAlignment="1" applyProtection="1">
      <alignment vertical="center"/>
    </xf>
    <xf numFmtId="38" fontId="9" fillId="4" borderId="0" xfId="2116" applyFont="1" applyFill="1" applyBorder="1" applyAlignment="1"/>
    <xf numFmtId="38" fontId="147" fillId="0" borderId="0" xfId="0" applyNumberFormat="1" applyFont="1" applyAlignment="1">
      <alignment horizontal="left" indent="5"/>
    </xf>
    <xf numFmtId="38" fontId="9" fillId="4" borderId="0" xfId="2116" applyFont="1" applyAlignment="1"/>
    <xf numFmtId="38" fontId="5" fillId="4" borderId="0" xfId="2118" applyNumberFormat="1" applyFont="1" applyFill="1" applyAlignment="1" applyProtection="1">
      <alignment horizontal="left" vertical="center" wrapText="1"/>
    </xf>
    <xf numFmtId="38" fontId="7" fillId="0" borderId="0" xfId="0" applyNumberFormat="1" applyFont="1" applyAlignment="1">
      <alignment horizontal="left"/>
    </xf>
    <xf numFmtId="38" fontId="5" fillId="0" borderId="0" xfId="0" quotePrefix="1" applyNumberFormat="1" applyFont="1" applyAlignment="1"/>
    <xf numFmtId="38" fontId="13" fillId="4" borderId="0" xfId="2116" quotePrefix="1" applyFont="1" applyAlignment="1">
      <alignment horizontal="right"/>
    </xf>
    <xf numFmtId="38" fontId="23" fillId="4" borderId="0" xfId="2116" applyFont="1" applyAlignment="1">
      <alignment wrapText="1"/>
    </xf>
    <xf numFmtId="38" fontId="13" fillId="4" borderId="0" xfId="2116" quotePrefix="1" applyFont="1" applyAlignment="1">
      <alignment horizontal="right" wrapText="1"/>
    </xf>
    <xf numFmtId="38" fontId="15" fillId="4" borderId="0" xfId="2116" applyFont="1"/>
    <xf numFmtId="38" fontId="13" fillId="0" borderId="0" xfId="0" applyNumberFormat="1" applyFont="1" applyAlignment="1">
      <alignment vertical="center"/>
    </xf>
    <xf numFmtId="38" fontId="5" fillId="4" borderId="0" xfId="2116" applyFont="1" applyAlignment="1">
      <alignment wrapText="1"/>
    </xf>
    <xf numFmtId="38" fontId="10" fillId="4" borderId="0" xfId="2116" applyFont="1" applyFill="1" applyBorder="1" applyAlignment="1"/>
    <xf numFmtId="38" fontId="13" fillId="4" borderId="0" xfId="2116" applyFont="1" applyFill="1" applyBorder="1" applyAlignment="1"/>
    <xf numFmtId="38" fontId="13" fillId="4" borderId="0" xfId="2116" quotePrefix="1" applyFont="1" applyFill="1" applyBorder="1" applyAlignment="1">
      <alignment horizontal="right"/>
    </xf>
    <xf numFmtId="0" fontId="8" fillId="4" borderId="0" xfId="0" applyNumberFormat="1" applyFont="1" applyFill="1" applyBorder="1" applyAlignment="1">
      <alignment vertical="center"/>
    </xf>
    <xf numFmtId="38" fontId="9" fillId="4" borderId="0" xfId="2116" applyFont="1" applyAlignment="1">
      <alignment horizontal="left"/>
    </xf>
    <xf numFmtId="38" fontId="9" fillId="0" borderId="0" xfId="0" applyNumberFormat="1" applyFont="1" applyAlignment="1"/>
    <xf numFmtId="38" fontId="5" fillId="4" borderId="0" xfId="2116" applyFont="1" applyAlignment="1">
      <alignment horizontal="left" vertical="center" wrapText="1"/>
    </xf>
    <xf numFmtId="38" fontId="7" fillId="4" borderId="0" xfId="2116" applyFont="1" applyAlignment="1"/>
    <xf numFmtId="38" fontId="10" fillId="4" borderId="0" xfId="2116" applyFont="1" applyBorder="1" applyAlignment="1">
      <alignment horizontal="left" indent="5"/>
    </xf>
    <xf numFmtId="38" fontId="13" fillId="0" borderId="0" xfId="0" applyNumberFormat="1" applyFont="1" applyFill="1" applyBorder="1" applyAlignment="1">
      <alignment horizontal="left" vertical="center"/>
    </xf>
    <xf numFmtId="38" fontId="142" fillId="0" borderId="0" xfId="2118" applyNumberFormat="1" applyFont="1" applyFill="1" applyBorder="1" applyAlignment="1" applyProtection="1">
      <alignment horizontal="left"/>
    </xf>
    <xf numFmtId="0" fontId="20" fillId="0" borderId="16" xfId="2118" applyNumberFormat="1" applyFont="1" applyFill="1" applyBorder="1" applyAlignment="1" applyProtection="1">
      <alignment horizontal="left" vertical="center"/>
    </xf>
    <xf numFmtId="38" fontId="17" fillId="0" borderId="0" xfId="0" applyNumberFormat="1" applyFont="1" applyBorder="1" applyAlignment="1">
      <alignment horizontal="left" vertical="center"/>
    </xf>
    <xf numFmtId="38" fontId="10" fillId="0" borderId="0" xfId="0" applyNumberFormat="1" applyFont="1" applyFill="1" applyBorder="1" applyAlignment="1"/>
    <xf numFmtId="38" fontId="13" fillId="0" borderId="0" xfId="0" applyNumberFormat="1" applyFont="1" applyAlignment="1">
      <alignment horizontal="left" vertical="center"/>
    </xf>
    <xf numFmtId="38" fontId="28" fillId="0" borderId="0" xfId="0" applyNumberFormat="1" applyFont="1" applyBorder="1" applyAlignment="1">
      <alignment horizontal="left" vertical="center"/>
    </xf>
    <xf numFmtId="38" fontId="19" fillId="0" borderId="16" xfId="0" applyNumberFormat="1" applyFont="1" applyFill="1" applyBorder="1" applyAlignment="1"/>
    <xf numFmtId="38" fontId="19" fillId="0" borderId="0" xfId="0" applyNumberFormat="1" applyFont="1" applyFill="1" applyBorder="1" applyAlignment="1"/>
    <xf numFmtId="38" fontId="21" fillId="0" borderId="0" xfId="0" applyNumberFormat="1" applyFont="1" applyFill="1" applyBorder="1" applyAlignment="1"/>
    <xf numFmtId="38" fontId="19" fillId="0" borderId="17" xfId="0" applyNumberFormat="1" applyFont="1" applyFill="1" applyBorder="1" applyAlignment="1"/>
    <xf numFmtId="38" fontId="28" fillId="0" borderId="0" xfId="0" applyNumberFormat="1" applyFont="1" applyBorder="1" applyAlignment="1">
      <alignment horizontal="right" vertical="center"/>
    </xf>
    <xf numFmtId="38" fontId="5" fillId="4" borderId="0" xfId="0" applyNumberFormat="1" applyFont="1" applyFill="1" applyBorder="1" applyAlignment="1"/>
    <xf numFmtId="38" fontId="5" fillId="0" borderId="0" xfId="0" applyNumberFormat="1" applyFont="1" applyFill="1" applyBorder="1" applyAlignment="1"/>
    <xf numFmtId="38" fontId="28" fillId="0" borderId="0" xfId="0" applyNumberFormat="1" applyFont="1" applyFill="1" applyBorder="1" applyAlignment="1">
      <alignment horizontal="right" vertical="center"/>
    </xf>
    <xf numFmtId="37" fontId="28" fillId="0" borderId="13" xfId="0" applyNumberFormat="1" applyFont="1" applyFill="1" applyBorder="1" applyAlignment="1">
      <alignment horizontal="left" vertical="center" wrapText="1"/>
    </xf>
    <xf numFmtId="38" fontId="13" fillId="0" borderId="13" xfId="0" applyNumberFormat="1" applyFont="1" applyFill="1" applyBorder="1" applyAlignment="1">
      <alignment vertical="center" wrapText="1"/>
    </xf>
    <xf numFmtId="38" fontId="70" fillId="0" borderId="92" xfId="2118" applyNumberFormat="1" applyFont="1" applyFill="1" applyBorder="1" applyAlignment="1" applyProtection="1">
      <alignment horizontal="center" vertical="center"/>
    </xf>
    <xf numFmtId="38" fontId="13" fillId="0" borderId="0" xfId="0" applyNumberFormat="1" applyFont="1" applyFill="1" applyBorder="1" applyAlignment="1">
      <alignment vertical="center" wrapText="1"/>
    </xf>
    <xf numFmtId="38" fontId="13" fillId="0" borderId="0" xfId="0" applyNumberFormat="1" applyFont="1" applyBorder="1" applyAlignment="1">
      <alignment horizontal="right"/>
    </xf>
    <xf numFmtId="0" fontId="28" fillId="0" borderId="0" xfId="0" applyNumberFormat="1" applyFont="1" applyFill="1" applyBorder="1" applyAlignment="1"/>
    <xf numFmtId="38" fontId="8" fillId="12" borderId="21" xfId="0" applyNumberFormat="1" applyFont="1" applyFill="1" applyBorder="1" applyAlignment="1">
      <alignment vertical="center"/>
    </xf>
    <xf numFmtId="38" fontId="13" fillId="12" borderId="13" xfId="0" applyNumberFormat="1" applyFont="1" applyFill="1" applyBorder="1" applyAlignment="1">
      <alignment vertical="center" wrapText="1"/>
    </xf>
    <xf numFmtId="38" fontId="13" fillId="12" borderId="13" xfId="0" applyNumberFormat="1" applyFont="1" applyFill="1" applyBorder="1" applyAlignment="1">
      <alignment horizontal="left" vertical="center"/>
    </xf>
    <xf numFmtId="38" fontId="13" fillId="12" borderId="0" xfId="0" applyNumberFormat="1" applyFont="1" applyFill="1" applyBorder="1" applyAlignment="1">
      <alignment vertical="center" wrapText="1"/>
    </xf>
    <xf numFmtId="38" fontId="13" fillId="12" borderId="13" xfId="0" applyNumberFormat="1" applyFont="1" applyFill="1" applyBorder="1" applyAlignment="1">
      <alignment horizontal="left" vertical="center" wrapText="1"/>
    </xf>
    <xf numFmtId="38" fontId="13" fillId="12" borderId="18" xfId="0" applyNumberFormat="1" applyFont="1" applyFill="1" applyBorder="1" applyAlignment="1">
      <alignment vertical="center" wrapText="1"/>
    </xf>
    <xf numFmtId="38" fontId="23" fillId="4" borderId="0" xfId="2118" applyNumberFormat="1" applyFont="1" applyFill="1" applyBorder="1" applyAlignment="1" applyProtection="1">
      <alignment horizontal="right"/>
    </xf>
    <xf numFmtId="38" fontId="24" fillId="0" borderId="0" xfId="0" applyNumberFormat="1" applyFont="1" applyBorder="1" applyAlignment="1">
      <alignment horizontal="left" vertical="center"/>
    </xf>
    <xf numFmtId="38" fontId="25" fillId="0" borderId="0" xfId="0" applyNumberFormat="1" applyFont="1" applyBorder="1" applyAlignment="1">
      <alignment horizontal="center" vertical="center"/>
    </xf>
    <xf numFmtId="177" fontId="26" fillId="10" borderId="0" xfId="0" applyNumberFormat="1" applyFont="1" applyFill="1" applyBorder="1" applyAlignment="1">
      <alignment horizontal="right" vertical="center"/>
    </xf>
    <xf numFmtId="178" fontId="27" fillId="10" borderId="0" xfId="0" applyNumberFormat="1" applyFont="1" applyFill="1" applyBorder="1" applyAlignment="1">
      <alignment horizontal="right" vertical="center"/>
    </xf>
    <xf numFmtId="38" fontId="19" fillId="0" borderId="18" xfId="0" applyNumberFormat="1" applyFont="1" applyFill="1" applyBorder="1" applyAlignment="1"/>
    <xf numFmtId="38" fontId="30" fillId="4" borderId="0" xfId="0" applyNumberFormat="1" applyFont="1" applyFill="1" applyBorder="1" applyAlignment="1">
      <alignment horizontal="center"/>
    </xf>
    <xf numFmtId="38" fontId="31" fillId="4" borderId="0" xfId="0" applyNumberFormat="1" applyFont="1" applyFill="1" applyBorder="1" applyAlignment="1"/>
    <xf numFmtId="38" fontId="19" fillId="0" borderId="13" xfId="0" applyNumberFormat="1" applyFont="1" applyFill="1" applyBorder="1" applyAlignment="1"/>
    <xf numFmtId="38" fontId="31" fillId="0" borderId="0" xfId="0" applyNumberFormat="1" applyFont="1" applyFill="1" applyBorder="1" applyAlignment="1"/>
    <xf numFmtId="38" fontId="5" fillId="0" borderId="17" xfId="0" applyNumberFormat="1" applyFont="1" applyFill="1" applyBorder="1" applyAlignment="1"/>
    <xf numFmtId="37" fontId="28" fillId="4" borderId="21" xfId="0" applyNumberFormat="1" applyFont="1" applyFill="1" applyBorder="1" applyAlignment="1">
      <alignment vertical="center"/>
    </xf>
    <xf numFmtId="37" fontId="28" fillId="4" borderId="18" xfId="0" applyNumberFormat="1" applyFont="1" applyFill="1" applyBorder="1" applyAlignment="1">
      <alignment vertical="center"/>
    </xf>
    <xf numFmtId="38" fontId="5" fillId="0" borderId="17" xfId="0" applyNumberFormat="1" applyFont="1" applyFill="1" applyBorder="1" applyAlignment="1">
      <alignment vertical="top"/>
    </xf>
    <xf numFmtId="38" fontId="5" fillId="0" borderId="0" xfId="0" applyNumberFormat="1" applyFont="1" applyFill="1" applyBorder="1" applyAlignment="1">
      <alignment vertical="top"/>
    </xf>
    <xf numFmtId="37" fontId="28" fillId="0" borderId="0" xfId="0" applyNumberFormat="1" applyFont="1" applyBorder="1" applyAlignment="1">
      <alignment horizontal="left" vertical="center" wrapText="1"/>
    </xf>
    <xf numFmtId="38" fontId="5" fillId="4" borderId="0" xfId="0" applyNumberFormat="1" applyFont="1" applyFill="1" applyBorder="1" applyAlignment="1">
      <alignment vertical="top"/>
    </xf>
    <xf numFmtId="37" fontId="24" fillId="0" borderId="0" xfId="0" applyNumberFormat="1" applyFont="1" applyFill="1" applyBorder="1" applyAlignment="1">
      <alignment horizontal="right"/>
    </xf>
    <xf numFmtId="38" fontId="5" fillId="0" borderId="0" xfId="0" applyNumberFormat="1" applyFont="1" applyFill="1" applyBorder="1" applyAlignment="1">
      <alignment vertical="center"/>
    </xf>
    <xf numFmtId="37" fontId="28" fillId="0" borderId="0" xfId="0" applyNumberFormat="1" applyFont="1" applyBorder="1" applyAlignment="1">
      <alignment horizontal="right" vertical="center" wrapText="1"/>
    </xf>
    <xf numFmtId="37" fontId="24" fillId="0" borderId="0" xfId="0" applyNumberFormat="1" applyFont="1" applyFill="1" applyBorder="1" applyAlignment="1">
      <alignment horizontal="right" vertical="center"/>
    </xf>
    <xf numFmtId="37" fontId="24" fillId="0" borderId="0" xfId="0" applyNumberFormat="1" applyFont="1" applyBorder="1" applyAlignment="1">
      <alignment horizontal="right"/>
    </xf>
    <xf numFmtId="38" fontId="19" fillId="11" borderId="0" xfId="0" applyNumberFormat="1" applyFont="1" applyFill="1" applyBorder="1" applyAlignment="1"/>
    <xf numFmtId="37" fontId="28" fillId="0" borderId="0" xfId="0" applyNumberFormat="1" applyFont="1" applyBorder="1" applyAlignment="1">
      <alignment horizontal="left" vertical="top" wrapText="1"/>
    </xf>
    <xf numFmtId="37" fontId="32" fillId="0" borderId="8" xfId="0" applyNumberFormat="1" applyFont="1" applyBorder="1" applyAlignment="1">
      <alignment vertical="center" wrapText="1"/>
    </xf>
    <xf numFmtId="37" fontId="28" fillId="4" borderId="0" xfId="0" applyNumberFormat="1" applyFont="1" applyFill="1" applyBorder="1" applyAlignment="1">
      <alignment vertical="center"/>
    </xf>
    <xf numFmtId="38" fontId="19" fillId="4" borderId="0" xfId="0" applyNumberFormat="1" applyFont="1" applyFill="1" applyBorder="1" applyAlignment="1"/>
    <xf numFmtId="0" fontId="24" fillId="0" borderId="0" xfId="0" applyNumberFormat="1" applyFont="1" applyBorder="1" applyAlignment="1">
      <alignment horizontal="left" vertical="center"/>
    </xf>
    <xf numFmtId="0" fontId="34" fillId="0" borderId="0" xfId="0" applyNumberFormat="1" applyFont="1" applyBorder="1" applyAlignment="1">
      <alignment horizontal="left" vertical="center"/>
    </xf>
    <xf numFmtId="38" fontId="33" fillId="0" borderId="0" xfId="0" applyNumberFormat="1" applyFont="1" applyBorder="1" applyAlignment="1">
      <alignment horizontal="left" vertical="center" wrapText="1"/>
    </xf>
    <xf numFmtId="38" fontId="33" fillId="0" borderId="0" xfId="0" applyNumberFormat="1" applyFont="1" applyBorder="1" applyAlignment="1">
      <alignment vertical="center" wrapText="1"/>
    </xf>
    <xf numFmtId="38" fontId="35" fillId="0" borderId="0" xfId="0" applyNumberFormat="1" applyFont="1" applyBorder="1" applyAlignment="1">
      <alignment horizontal="left" vertical="center"/>
    </xf>
    <xf numFmtId="38" fontId="11" fillId="0" borderId="0" xfId="2118" applyNumberFormat="1" applyFont="1" applyFill="1" applyBorder="1" applyAlignment="1" applyProtection="1">
      <alignment horizontal="left"/>
    </xf>
    <xf numFmtId="38" fontId="34" fillId="0" borderId="0" xfId="0" applyNumberFormat="1" applyFont="1" applyBorder="1" applyAlignment="1">
      <alignment horizontal="left" vertical="center"/>
    </xf>
    <xf numFmtId="38" fontId="13" fillId="0" borderId="21" xfId="0" applyNumberFormat="1" applyFont="1" applyFill="1" applyBorder="1" applyAlignment="1">
      <alignment horizontal="left" vertical="center"/>
    </xf>
    <xf numFmtId="38" fontId="8" fillId="0" borderId="0" xfId="0" applyNumberFormat="1" applyFont="1" applyFill="1" applyBorder="1" applyAlignment="1">
      <alignment vertical="center" wrapText="1"/>
    </xf>
    <xf numFmtId="38" fontId="13" fillId="0" borderId="0" xfId="0" applyNumberFormat="1" applyFont="1" applyFill="1" applyBorder="1" applyAlignment="1">
      <alignment horizontal="right"/>
    </xf>
    <xf numFmtId="38" fontId="13" fillId="0" borderId="0" xfId="0" applyNumberFormat="1" applyFont="1" applyFill="1" applyBorder="1" applyAlignment="1"/>
    <xf numFmtId="0" fontId="20" fillId="0" borderId="16" xfId="2118" applyNumberFormat="1" applyFont="1" applyFill="1" applyBorder="1" applyAlignment="1" applyProtection="1">
      <alignment horizontal="left" vertical="center"/>
    </xf>
    <xf numFmtId="38" fontId="17" fillId="0" borderId="0" xfId="0" applyNumberFormat="1" applyFont="1" applyBorder="1" applyAlignment="1">
      <alignment horizontal="left" vertical="center"/>
    </xf>
    <xf numFmtId="38" fontId="10" fillId="0" borderId="0" xfId="0" applyNumberFormat="1" applyFont="1" applyFill="1" applyBorder="1" applyAlignment="1"/>
    <xf numFmtId="38" fontId="19" fillId="0" borderId="0" xfId="0" applyNumberFormat="1" applyFont="1" applyFill="1" applyBorder="1" applyAlignment="1"/>
    <xf numFmtId="38" fontId="21" fillId="0" borderId="0" xfId="0" applyNumberFormat="1" applyFont="1" applyFill="1" applyBorder="1" applyAlignment="1"/>
    <xf numFmtId="38" fontId="19" fillId="0" borderId="17" xfId="0" applyNumberFormat="1" applyFont="1" applyFill="1" applyBorder="1" applyAlignment="1"/>
    <xf numFmtId="38" fontId="28" fillId="0" borderId="0" xfId="0" applyNumberFormat="1" applyFont="1" applyBorder="1" applyAlignment="1">
      <alignment horizontal="right" vertical="center"/>
    </xf>
    <xf numFmtId="38" fontId="5" fillId="0" borderId="0" xfId="0" applyNumberFormat="1" applyFont="1" applyFill="1" applyBorder="1" applyAlignment="1"/>
    <xf numFmtId="38" fontId="28" fillId="0" borderId="0" xfId="0" applyNumberFormat="1" applyFont="1" applyFill="1" applyBorder="1" applyAlignment="1">
      <alignment horizontal="right" vertical="center"/>
    </xf>
    <xf numFmtId="38" fontId="13" fillId="0" borderId="0" xfId="0" applyNumberFormat="1" applyFont="1" applyBorder="1" applyAlignment="1">
      <alignment horizontal="right"/>
    </xf>
    <xf numFmtId="38" fontId="27" fillId="0" borderId="0" xfId="0" applyNumberFormat="1" applyFont="1" applyFill="1" applyBorder="1" applyAlignment="1"/>
    <xf numFmtId="38" fontId="28" fillId="0" borderId="0" xfId="0" applyNumberFormat="1" applyFont="1" applyFill="1" applyBorder="1" applyAlignment="1"/>
    <xf numFmtId="38" fontId="28" fillId="0" borderId="0" xfId="0" applyNumberFormat="1" applyFont="1" applyAlignment="1">
      <alignment horizontal="left" vertical="center"/>
    </xf>
    <xf numFmtId="38" fontId="8" fillId="0" borderId="0" xfId="0" applyNumberFormat="1" applyFont="1" applyFill="1" applyBorder="1" applyAlignment="1">
      <alignment vertical="center"/>
    </xf>
    <xf numFmtId="38" fontId="29" fillId="0" borderId="0" xfId="0" applyNumberFormat="1" applyFont="1" applyFill="1" applyBorder="1" applyAlignment="1">
      <alignment horizontal="center" vertical="center"/>
    </xf>
    <xf numFmtId="38" fontId="28" fillId="0" borderId="0" xfId="0" applyNumberFormat="1" applyFont="1" applyFill="1" applyBorder="1" applyAlignment="1">
      <alignment vertical="center"/>
    </xf>
    <xf numFmtId="38" fontId="70" fillId="0" borderId="11" xfId="2118" applyNumberFormat="1" applyFont="1" applyFill="1" applyBorder="1" applyAlignment="1" applyProtection="1">
      <alignment horizontal="center" vertical="center"/>
    </xf>
    <xf numFmtId="177" fontId="19" fillId="0" borderId="0" xfId="0" applyNumberFormat="1" applyFont="1" applyFill="1" applyBorder="1" applyAlignment="1"/>
    <xf numFmtId="38" fontId="19" fillId="4" borderId="16" xfId="0" applyNumberFormat="1" applyFont="1" applyFill="1" applyBorder="1" applyAlignment="1"/>
    <xf numFmtId="38" fontId="37" fillId="0" borderId="0" xfId="0" applyNumberFormat="1" applyFont="1" applyFill="1" applyBorder="1" applyAlignment="1"/>
    <xf numFmtId="177" fontId="37" fillId="0" borderId="0" xfId="0" applyNumberFormat="1" applyFont="1" applyFill="1" applyBorder="1" applyAlignment="1"/>
    <xf numFmtId="38" fontId="21" fillId="0" borderId="0" xfId="0" applyNumberFormat="1" applyFont="1" applyFill="1" applyBorder="1" applyAlignment="1">
      <alignment horizontal="right"/>
    </xf>
    <xf numFmtId="38" fontId="39" fillId="0" borderId="17" xfId="0" applyNumberFormat="1" applyFont="1" applyFill="1" applyBorder="1" applyAlignment="1"/>
    <xf numFmtId="177" fontId="32" fillId="0" borderId="0" xfId="0" applyNumberFormat="1" applyFont="1" applyFill="1" applyBorder="1" applyAlignment="1">
      <alignment horizontal="right" vertical="center"/>
    </xf>
    <xf numFmtId="0" fontId="10" fillId="0" borderId="0" xfId="0" applyNumberFormat="1" applyFont="1" applyFill="1" applyBorder="1" applyAlignment="1"/>
    <xf numFmtId="177" fontId="10" fillId="0" borderId="0" xfId="0" applyNumberFormat="1" applyFont="1" applyFill="1" applyBorder="1" applyAlignment="1"/>
    <xf numFmtId="38" fontId="43" fillId="0" borderId="0" xfId="0" applyNumberFormat="1" applyFont="1" applyBorder="1" applyAlignment="1">
      <alignment vertical="center"/>
    </xf>
    <xf numFmtId="38" fontId="143" fillId="0" borderId="0" xfId="0" applyNumberFormat="1" applyFont="1" applyFill="1" applyBorder="1" applyAlignment="1"/>
    <xf numFmtId="177" fontId="143" fillId="0" borderId="0" xfId="0" applyNumberFormat="1" applyFont="1" applyFill="1" applyBorder="1" applyAlignment="1"/>
    <xf numFmtId="38" fontId="41" fillId="0" borderId="0" xfId="0" applyNumberFormat="1" applyFont="1" applyFill="1" applyBorder="1" applyAlignment="1">
      <alignment vertical="center"/>
    </xf>
    <xf numFmtId="38" fontId="28" fillId="0" borderId="0" xfId="0" applyNumberFormat="1" applyFont="1" applyFill="1" applyBorder="1" applyAlignment="1">
      <alignment horizontal="center" vertical="center"/>
    </xf>
    <xf numFmtId="177" fontId="28" fillId="0" borderId="0" xfId="0" applyNumberFormat="1" applyFont="1" applyFill="1" applyBorder="1" applyAlignment="1">
      <alignment horizontal="center" vertical="center"/>
    </xf>
    <xf numFmtId="195" fontId="8" fillId="0" borderId="0" xfId="0" applyNumberFormat="1" applyFont="1" applyFill="1" applyBorder="1" applyAlignment="1">
      <alignment horizontal="center" vertical="center"/>
    </xf>
    <xf numFmtId="38" fontId="8" fillId="12" borderId="21" xfId="0" applyNumberFormat="1" applyFont="1" applyFill="1" applyBorder="1" applyAlignment="1">
      <alignment vertical="center"/>
    </xf>
    <xf numFmtId="0" fontId="20" fillId="0" borderId="0" xfId="2118" applyNumberFormat="1" applyFont="1" applyFill="1" applyBorder="1" applyAlignment="1" applyProtection="1">
      <alignment horizontal="left" vertical="center"/>
    </xf>
    <xf numFmtId="38" fontId="46" fillId="0" borderId="0" xfId="0" applyNumberFormat="1" applyFont="1" applyFill="1" applyBorder="1" applyAlignment="1"/>
    <xf numFmtId="38" fontId="28" fillId="0" borderId="0" xfId="0" applyNumberFormat="1" applyFont="1" applyAlignment="1">
      <alignment horizontal="left" vertical="center"/>
    </xf>
    <xf numFmtId="38" fontId="8" fillId="0" borderId="0" xfId="0" applyNumberFormat="1" applyFont="1" applyFill="1" applyBorder="1" applyAlignment="1">
      <alignment vertical="center"/>
    </xf>
    <xf numFmtId="38" fontId="70" fillId="0" borderId="11" xfId="2118" applyNumberFormat="1" applyFont="1" applyFill="1" applyBorder="1" applyAlignment="1" applyProtection="1">
      <alignment horizontal="center" vertical="center"/>
    </xf>
    <xf numFmtId="38" fontId="13" fillId="12" borderId="21" xfId="0" applyNumberFormat="1" applyFont="1" applyFill="1" applyBorder="1" applyAlignment="1">
      <alignment vertical="center"/>
    </xf>
    <xf numFmtId="38" fontId="8" fillId="12" borderId="23" xfId="0" applyNumberFormat="1" applyFont="1" applyFill="1" applyBorder="1" applyAlignment="1">
      <alignment vertical="center"/>
    </xf>
    <xf numFmtId="38" fontId="28" fillId="0" borderId="0" xfId="0" applyNumberFormat="1" applyFont="1" applyFill="1" applyBorder="1" applyAlignment="1">
      <alignment horizontal="left" vertical="center" wrapText="1"/>
    </xf>
    <xf numFmtId="38" fontId="26" fillId="10" borderId="0" xfId="0" applyNumberFormat="1" applyFont="1" applyFill="1" applyBorder="1" applyAlignment="1">
      <alignment horizontal="center" vertical="center" wrapText="1"/>
    </xf>
    <xf numFmtId="38" fontId="46" fillId="0" borderId="0" xfId="0" applyNumberFormat="1" applyFont="1" applyBorder="1" applyAlignment="1"/>
    <xf numFmtId="38" fontId="156" fillId="12" borderId="21" xfId="0" applyNumberFormat="1" applyFont="1" applyFill="1" applyBorder="1" applyAlignment="1">
      <alignment vertical="center"/>
    </xf>
    <xf numFmtId="38" fontId="44" fillId="0" borderId="22" xfId="0" applyNumberFormat="1" applyFont="1" applyFill="1" applyBorder="1" applyAlignment="1"/>
    <xf numFmtId="38" fontId="44" fillId="0" borderId="0" xfId="0" applyNumberFormat="1" applyFont="1" applyFill="1" applyBorder="1" applyAlignment="1"/>
    <xf numFmtId="0" fontId="17" fillId="0" borderId="0" xfId="0" applyNumberFormat="1" applyFont="1" applyFill="1" applyBorder="1" applyAlignment="1">
      <alignment vertical="center"/>
    </xf>
    <xf numFmtId="38" fontId="44" fillId="0" borderId="17" xfId="0" applyNumberFormat="1" applyFont="1" applyFill="1" applyBorder="1" applyAlignment="1"/>
    <xf numFmtId="182" fontId="46" fillId="0" borderId="0" xfId="0" applyNumberFormat="1" applyFont="1" applyBorder="1" applyAlignment="1"/>
    <xf numFmtId="38" fontId="28" fillId="0" borderId="0" xfId="0" applyNumberFormat="1" applyFont="1" applyFill="1" applyBorder="1" applyAlignment="1">
      <alignment horizontal="right"/>
    </xf>
    <xf numFmtId="181" fontId="46" fillId="4" borderId="0" xfId="1548" applyNumberFormat="1" applyFont="1" applyFill="1" applyBorder="1" applyAlignment="1"/>
    <xf numFmtId="38" fontId="44" fillId="4" borderId="0" xfId="0" applyNumberFormat="1" applyFont="1" applyFill="1" applyBorder="1" applyAlignment="1"/>
    <xf numFmtId="38" fontId="20" fillId="0" borderId="17" xfId="0" applyNumberFormat="1" applyFont="1" applyFill="1" applyBorder="1" applyAlignment="1">
      <alignment horizontal="center" vertical="center"/>
    </xf>
    <xf numFmtId="38" fontId="157" fillId="0" borderId="0" xfId="0" applyNumberFormat="1" applyFont="1" applyAlignment="1"/>
    <xf numFmtId="38" fontId="26" fillId="10" borderId="0" xfId="0" applyNumberFormat="1" applyFont="1" applyFill="1" applyBorder="1" applyAlignment="1">
      <alignment horizontal="right" vertical="center"/>
    </xf>
    <xf numFmtId="38" fontId="28" fillId="0" borderId="0" xfId="0" applyNumberFormat="1" applyFont="1" applyBorder="1" applyAlignment="1"/>
    <xf numFmtId="38" fontId="13" fillId="0" borderId="0" xfId="0" applyNumberFormat="1" applyFont="1" applyBorder="1" applyAlignment="1"/>
    <xf numFmtId="9" fontId="32" fillId="4" borderId="93" xfId="1402" applyFont="1" applyFill="1" applyBorder="1" applyAlignment="1">
      <alignment vertical="center"/>
    </xf>
    <xf numFmtId="9" fontId="32" fillId="4" borderId="0" xfId="1402" applyFont="1" applyFill="1" applyBorder="1" applyAlignment="1">
      <alignment vertical="center"/>
    </xf>
    <xf numFmtId="9" fontId="32" fillId="4" borderId="13" xfId="1402" applyFont="1" applyFill="1" applyBorder="1" applyAlignment="1">
      <alignment vertical="center"/>
    </xf>
    <xf numFmtId="0" fontId="20" fillId="4" borderId="0" xfId="2118" applyNumberFormat="1" applyFont="1" applyFill="1" applyBorder="1" applyAlignment="1" applyProtection="1">
      <alignment horizontal="left" vertical="center"/>
    </xf>
    <xf numFmtId="38" fontId="10" fillId="4" borderId="0" xfId="0" applyNumberFormat="1" applyFont="1" applyFill="1" applyBorder="1" applyAlignment="1"/>
    <xf numFmtId="38" fontId="17" fillId="0" borderId="0" xfId="0" applyNumberFormat="1" applyFont="1" applyAlignment="1"/>
    <xf numFmtId="38" fontId="5" fillId="0" borderId="0" xfId="0" applyNumberFormat="1" applyFont="1" applyAlignment="1"/>
    <xf numFmtId="38" fontId="10" fillId="0" borderId="0" xfId="0" applyNumberFormat="1" applyFont="1" applyFill="1" applyBorder="1" applyAlignment="1"/>
    <xf numFmtId="38" fontId="28" fillId="0" borderId="0" xfId="0" applyNumberFormat="1" applyFont="1" applyBorder="1" applyAlignment="1">
      <alignment horizontal="left" vertical="center"/>
    </xf>
    <xf numFmtId="38" fontId="5" fillId="4" borderId="0" xfId="0" applyNumberFormat="1" applyFont="1" applyFill="1" applyBorder="1" applyAlignment="1"/>
    <xf numFmtId="38" fontId="28" fillId="0" borderId="0" xfId="0" applyNumberFormat="1" applyFont="1" applyFill="1" applyBorder="1" applyAlignment="1">
      <alignment horizontal="right" vertical="center"/>
    </xf>
    <xf numFmtId="0" fontId="20" fillId="0" borderId="22" xfId="2118" applyNumberFormat="1" applyFont="1" applyFill="1" applyBorder="1" applyAlignment="1" applyProtection="1">
      <alignment horizontal="left" vertical="center"/>
    </xf>
    <xf numFmtId="38" fontId="46" fillId="0" borderId="0" xfId="0" applyNumberFormat="1" applyFont="1" applyFill="1" applyBorder="1" applyAlignment="1"/>
    <xf numFmtId="38" fontId="27" fillId="0" borderId="0" xfId="0" applyNumberFormat="1" applyFont="1" applyFill="1" applyBorder="1" applyAlignment="1"/>
    <xf numFmtId="38" fontId="28" fillId="0" borderId="0" xfId="0" applyNumberFormat="1" applyFont="1" applyFill="1" applyBorder="1" applyAlignment="1"/>
    <xf numFmtId="38" fontId="28" fillId="0" borderId="0" xfId="0" applyNumberFormat="1" applyFont="1" applyAlignment="1">
      <alignment horizontal="left" vertical="center"/>
    </xf>
    <xf numFmtId="38" fontId="28" fillId="0" borderId="0" xfId="0" applyNumberFormat="1" applyFont="1" applyFill="1" applyBorder="1" applyAlignment="1">
      <alignment vertical="center"/>
    </xf>
    <xf numFmtId="38" fontId="13" fillId="12" borderId="21" xfId="0" applyNumberFormat="1" applyFont="1" applyFill="1" applyBorder="1" applyAlignment="1"/>
    <xf numFmtId="38" fontId="13" fillId="12" borderId="21" xfId="0" applyNumberFormat="1" applyFont="1" applyFill="1" applyBorder="1" applyAlignment="1">
      <alignment horizontal="left"/>
    </xf>
    <xf numFmtId="38" fontId="13" fillId="12" borderId="21" xfId="0" applyNumberFormat="1" applyFont="1" applyFill="1" applyBorder="1" applyAlignment="1">
      <alignment horizontal="left" indent="1"/>
    </xf>
    <xf numFmtId="38" fontId="13" fillId="12" borderId="21" xfId="0" applyNumberFormat="1" applyFont="1" applyFill="1" applyBorder="1" applyAlignment="1">
      <alignment vertical="center"/>
    </xf>
    <xf numFmtId="38" fontId="8" fillId="12" borderId="23" xfId="0" applyNumberFormat="1" applyFont="1" applyFill="1" applyBorder="1" applyAlignment="1">
      <alignment vertical="center"/>
    </xf>
    <xf numFmtId="38" fontId="32" fillId="4" borderId="0" xfId="0" applyNumberFormat="1" applyFont="1" applyFill="1" applyBorder="1" applyAlignment="1"/>
    <xf numFmtId="38" fontId="141" fillId="0" borderId="11" xfId="2118" applyNumberFormat="1" applyFont="1" applyFill="1" applyBorder="1" applyAlignment="1" applyProtection="1">
      <alignment horizontal="center" vertical="center"/>
    </xf>
    <xf numFmtId="38" fontId="28" fillId="4" borderId="0" xfId="0" applyNumberFormat="1" applyFont="1" applyFill="1" applyBorder="1" applyAlignment="1"/>
    <xf numFmtId="38" fontId="32" fillId="0" borderId="0" xfId="0" applyNumberFormat="1" applyFont="1" applyFill="1" applyBorder="1" applyAlignment="1"/>
    <xf numFmtId="38" fontId="13" fillId="12" borderId="13" xfId="0" applyNumberFormat="1" applyFont="1" applyFill="1" applyBorder="1" applyAlignment="1">
      <alignment vertical="center"/>
    </xf>
    <xf numFmtId="38" fontId="50" fillId="0" borderId="0" xfId="0" applyNumberFormat="1" applyFont="1" applyBorder="1" applyAlignment="1"/>
    <xf numFmtId="38" fontId="26" fillId="10" borderId="18" xfId="0" applyNumberFormat="1" applyFont="1" applyFill="1" applyBorder="1" applyAlignment="1">
      <alignment horizontal="right" vertical="center" wrapText="1"/>
    </xf>
    <xf numFmtId="38" fontId="26" fillId="10" borderId="63" xfId="0" applyNumberFormat="1" applyFont="1" applyFill="1" applyBorder="1" applyAlignment="1">
      <alignment horizontal="right" vertical="center" wrapText="1"/>
    </xf>
    <xf numFmtId="38" fontId="26" fillId="10" borderId="62" xfId="0" applyNumberFormat="1" applyFont="1" applyFill="1" applyBorder="1" applyAlignment="1">
      <alignment horizontal="right" vertical="center" wrapText="1"/>
    </xf>
    <xf numFmtId="38" fontId="50" fillId="0" borderId="0" xfId="0" applyNumberFormat="1" applyFont="1" applyAlignment="1"/>
    <xf numFmtId="38" fontId="32" fillId="0" borderId="0" xfId="0" applyNumberFormat="1" applyFont="1" applyBorder="1" applyAlignment="1"/>
    <xf numFmtId="38" fontId="49" fillId="0" borderId="0" xfId="0" applyNumberFormat="1" applyFont="1" applyFill="1" applyBorder="1" applyAlignment="1"/>
    <xf numFmtId="38" fontId="49" fillId="0" borderId="0" xfId="0" applyNumberFormat="1" applyFont="1" applyAlignment="1"/>
    <xf numFmtId="38" fontId="49" fillId="0" borderId="17" xfId="0" applyNumberFormat="1" applyFont="1" applyBorder="1" applyAlignment="1"/>
    <xf numFmtId="0" fontId="17" fillId="0" borderId="0" xfId="2118" applyNumberFormat="1" applyFont="1" applyFill="1" applyBorder="1" applyAlignment="1" applyProtection="1">
      <alignment horizontal="left" vertical="center"/>
    </xf>
    <xf numFmtId="38" fontId="27" fillId="0" borderId="0" xfId="0" applyNumberFormat="1" applyFont="1" applyFill="1" applyBorder="1" applyAlignment="1">
      <alignment horizontal="right" vertical="center" wrapText="1"/>
    </xf>
    <xf numFmtId="38" fontId="27" fillId="0" borderId="0" xfId="0" applyNumberFormat="1" applyFont="1" applyFill="1" applyBorder="1" applyAlignment="1">
      <alignment horizontal="center" vertical="center" wrapText="1"/>
    </xf>
    <xf numFmtId="38" fontId="50" fillId="0" borderId="0" xfId="0" applyNumberFormat="1" applyFont="1" applyAlignment="1">
      <alignment vertical="center" wrapText="1"/>
    </xf>
    <xf numFmtId="38" fontId="27" fillId="0" borderId="0" xfId="0" applyNumberFormat="1" applyFont="1" applyFill="1" applyBorder="1" applyAlignment="1">
      <alignment vertical="center"/>
    </xf>
    <xf numFmtId="38" fontId="49" fillId="0" borderId="22" xfId="0" applyNumberFormat="1" applyFont="1" applyBorder="1" applyAlignment="1"/>
    <xf numFmtId="38" fontId="49" fillId="0" borderId="22" xfId="0" applyNumberFormat="1" applyFont="1" applyFill="1" applyBorder="1" applyAlignment="1"/>
    <xf numFmtId="38" fontId="50" fillId="0" borderId="17" xfId="0" applyNumberFormat="1" applyFont="1" applyBorder="1" applyAlignment="1"/>
    <xf numFmtId="38" fontId="28" fillId="0" borderId="0" xfId="0" applyNumberFormat="1" applyFont="1" applyBorder="1" applyAlignment="1">
      <alignment vertical="center" wrapText="1"/>
    </xf>
    <xf numFmtId="3" fontId="28" fillId="0" borderId="0" xfId="0" applyNumberFormat="1" applyFont="1" applyFill="1" applyBorder="1" applyAlignment="1"/>
    <xf numFmtId="182" fontId="28" fillId="0" borderId="0" xfId="0" applyNumberFormat="1" applyFont="1" applyFill="1" applyBorder="1" applyAlignment="1"/>
    <xf numFmtId="3" fontId="32" fillId="0" borderId="0" xfId="0" applyNumberFormat="1" applyFont="1" applyFill="1" applyBorder="1" applyAlignment="1"/>
    <xf numFmtId="182" fontId="32" fillId="0" borderId="0" xfId="0" applyNumberFormat="1" applyFont="1" applyFill="1" applyBorder="1" applyAlignment="1"/>
    <xf numFmtId="38" fontId="50" fillId="0" borderId="0" xfId="0" applyNumberFormat="1" applyFont="1" applyAlignment="1">
      <alignment horizontal="left" vertical="center"/>
    </xf>
    <xf numFmtId="38" fontId="49" fillId="0" borderId="0" xfId="0" applyNumberFormat="1" applyFont="1" applyBorder="1" applyAlignment="1"/>
    <xf numFmtId="184" fontId="49" fillId="0" borderId="0" xfId="0" applyNumberFormat="1" applyFont="1" applyBorder="1" applyAlignment="1"/>
    <xf numFmtId="38" fontId="28" fillId="0" borderId="0" xfId="0" applyNumberFormat="1" applyFont="1" applyBorder="1" applyAlignment="1">
      <alignment horizontal="right" vertical="center" wrapText="1"/>
    </xf>
    <xf numFmtId="38" fontId="32" fillId="0" borderId="0" xfId="0" applyNumberFormat="1" applyFont="1" applyFill="1" applyBorder="1" applyAlignment="1">
      <alignment vertical="center"/>
    </xf>
    <xf numFmtId="38" fontId="27" fillId="0" borderId="22" xfId="0" applyNumberFormat="1" applyFont="1" applyFill="1" applyBorder="1" applyAlignment="1"/>
    <xf numFmtId="38" fontId="27" fillId="0" borderId="17" xfId="0" applyNumberFormat="1" applyFont="1" applyFill="1" applyBorder="1" applyAlignment="1"/>
    <xf numFmtId="38" fontId="51" fillId="0" borderId="0" xfId="2118" applyNumberFormat="1" applyFont="1" applyFill="1" applyBorder="1" applyAlignment="1" applyProtection="1">
      <alignment horizontal="left"/>
    </xf>
    <xf numFmtId="38" fontId="28" fillId="4" borderId="0" xfId="0" applyNumberFormat="1" applyFont="1" applyFill="1" applyBorder="1" applyAlignment="1">
      <alignment horizontal="left"/>
    </xf>
    <xf numFmtId="38" fontId="10" fillId="0" borderId="22" xfId="0" applyNumberFormat="1" applyFont="1" applyFill="1" applyBorder="1" applyAlignment="1"/>
    <xf numFmtId="38" fontId="10" fillId="0" borderId="17" xfId="0" applyNumberFormat="1" applyFont="1" applyFill="1" applyBorder="1" applyAlignment="1"/>
    <xf numFmtId="0" fontId="17" fillId="0" borderId="0" xfId="2117" applyFont="1"/>
    <xf numFmtId="38" fontId="46" fillId="0" borderId="17" xfId="0" applyNumberFormat="1" applyFont="1" applyFill="1" applyBorder="1" applyAlignment="1"/>
    <xf numFmtId="0" fontId="13" fillId="0" borderId="0" xfId="2117" applyFont="1" applyBorder="1" applyAlignment="1">
      <alignment horizontal="right" vertical="center"/>
    </xf>
    <xf numFmtId="38" fontId="46" fillId="4" borderId="0" xfId="0" applyNumberFormat="1" applyFont="1" applyFill="1" applyBorder="1" applyAlignment="1"/>
    <xf numFmtId="0" fontId="28" fillId="4" borderId="0" xfId="2117" applyFont="1" applyFill="1" applyBorder="1" applyAlignment="1">
      <alignment vertical="center"/>
    </xf>
    <xf numFmtId="0" fontId="13" fillId="4" borderId="0" xfId="2117" applyFont="1" applyFill="1" applyBorder="1" applyAlignment="1">
      <alignment vertical="center"/>
    </xf>
    <xf numFmtId="38" fontId="53" fillId="4" borderId="0" xfId="2118" applyNumberFormat="1" applyFont="1" applyFill="1" applyBorder="1" applyAlignment="1" applyProtection="1">
      <alignment horizontal="left"/>
    </xf>
    <xf numFmtId="0" fontId="32" fillId="4" borderId="0" xfId="2117" applyFont="1" applyFill="1" applyBorder="1" applyAlignment="1">
      <alignment horizontal="left" vertical="center"/>
    </xf>
    <xf numFmtId="38" fontId="13" fillId="0" borderId="0" xfId="0" applyNumberFormat="1" applyFont="1" applyFill="1" applyBorder="1" applyAlignment="1">
      <alignment horizontal="right" vertical="center"/>
    </xf>
    <xf numFmtId="0" fontId="20" fillId="0" borderId="22" xfId="2118" applyNumberFormat="1" applyFont="1" applyFill="1" applyBorder="1" applyAlignment="1" applyProtection="1">
      <alignment vertical="center"/>
    </xf>
    <xf numFmtId="0" fontId="8" fillId="0" borderId="0" xfId="2117" applyFont="1" applyFill="1" applyBorder="1" applyAlignment="1">
      <alignment vertical="center"/>
    </xf>
    <xf numFmtId="38" fontId="27" fillId="10" borderId="0" xfId="0" applyNumberFormat="1" applyFont="1" applyFill="1" applyBorder="1" applyAlignment="1">
      <alignment horizontal="right" vertical="center"/>
    </xf>
    <xf numFmtId="177" fontId="28" fillId="4" borderId="0" xfId="0" applyNumberFormat="1" applyFont="1" applyFill="1" applyBorder="1" applyAlignment="1"/>
    <xf numFmtId="38" fontId="52" fillId="0" borderId="0" xfId="2118" applyNumberFormat="1" applyFont="1" applyFill="1" applyBorder="1" applyAlignment="1" applyProtection="1">
      <alignment horizontal="left" vertical="center" wrapText="1"/>
    </xf>
    <xf numFmtId="38" fontId="28" fillId="0" borderId="17" xfId="0" applyNumberFormat="1" applyFont="1" applyBorder="1" applyAlignment="1"/>
    <xf numFmtId="38" fontId="28" fillId="0" borderId="0" xfId="0" applyNumberFormat="1" applyFont="1" applyAlignment="1"/>
    <xf numFmtId="38" fontId="28" fillId="4" borderId="0" xfId="0" applyNumberFormat="1" applyFont="1" applyFill="1" applyBorder="1" applyAlignment="1">
      <alignment horizontal="right"/>
    </xf>
    <xf numFmtId="38" fontId="27" fillId="0" borderId="0" xfId="0" applyNumberFormat="1" applyFont="1" applyFill="1" applyBorder="1" applyAlignment="1">
      <alignment horizontal="right"/>
    </xf>
    <xf numFmtId="38" fontId="32" fillId="0" borderId="0" xfId="0" applyNumberFormat="1" applyFont="1" applyAlignment="1"/>
    <xf numFmtId="38" fontId="28" fillId="0" borderId="0" xfId="0" applyNumberFormat="1" applyFont="1" applyAlignment="1">
      <alignment vertical="center" wrapText="1"/>
    </xf>
    <xf numFmtId="38" fontId="8" fillId="12" borderId="21" xfId="0" applyNumberFormat="1" applyFont="1" applyFill="1" applyBorder="1" applyAlignment="1"/>
    <xf numFmtId="38" fontId="8" fillId="12" borderId="23" xfId="0" applyNumberFormat="1" applyFont="1" applyFill="1" applyBorder="1" applyAlignment="1">
      <alignment horizontal="left" indent="1"/>
    </xf>
    <xf numFmtId="38" fontId="27" fillId="0" borderId="0" xfId="0" applyNumberFormat="1" applyFont="1" applyFill="1" applyBorder="1" applyAlignment="1">
      <alignment horizontal="right" vertical="center"/>
    </xf>
    <xf numFmtId="38" fontId="46" fillId="4" borderId="17" xfId="0" applyNumberFormat="1" applyFont="1" applyFill="1" applyBorder="1" applyAlignment="1"/>
    <xf numFmtId="38" fontId="59" fillId="0" borderId="0" xfId="0" applyNumberFormat="1" applyFont="1" applyBorder="1" applyAlignment="1"/>
    <xf numFmtId="0" fontId="13" fillId="0" borderId="0" xfId="2117" applyFont="1" applyFill="1" applyBorder="1" applyAlignment="1">
      <alignment vertical="center"/>
    </xf>
    <xf numFmtId="38" fontId="28" fillId="4" borderId="0" xfId="0" applyNumberFormat="1" applyFont="1" applyFill="1" applyBorder="1" applyAlignment="1">
      <alignment horizontal="left" vertical="center"/>
    </xf>
    <xf numFmtId="0" fontId="32" fillId="4" borderId="0" xfId="2117" applyFont="1" applyFill="1" applyBorder="1" applyAlignment="1">
      <alignment vertical="center"/>
    </xf>
    <xf numFmtId="38" fontId="13" fillId="4" borderId="0" xfId="0" applyNumberFormat="1" applyFont="1" applyFill="1" applyBorder="1" applyAlignment="1">
      <alignment vertical="center"/>
    </xf>
    <xf numFmtId="0" fontId="17" fillId="4" borderId="0" xfId="2117" applyFont="1" applyFill="1" applyBorder="1"/>
    <xf numFmtId="0" fontId="13" fillId="12" borderId="18" xfId="2117" applyFont="1" applyFill="1" applyBorder="1" applyAlignment="1">
      <alignment vertical="center"/>
    </xf>
    <xf numFmtId="0" fontId="13" fillId="12" borderId="21" xfId="2117" applyFont="1" applyFill="1" applyBorder="1" applyAlignment="1">
      <alignment vertical="center"/>
    </xf>
    <xf numFmtId="0" fontId="13" fillId="12" borderId="23" xfId="2117" applyFont="1" applyFill="1" applyBorder="1" applyAlignment="1">
      <alignment vertical="center"/>
    </xf>
    <xf numFmtId="0" fontId="8" fillId="12" borderId="23" xfId="2117" applyFont="1" applyFill="1" applyBorder="1" applyAlignment="1">
      <alignment vertical="center"/>
    </xf>
    <xf numFmtId="38" fontId="36" fillId="0" borderId="0" xfId="0" applyNumberFormat="1" applyFont="1" applyFill="1" applyBorder="1" applyAlignment="1"/>
    <xf numFmtId="38" fontId="13" fillId="0" borderId="0" xfId="0" applyNumberFormat="1" applyFont="1" applyBorder="1" applyAlignment="1">
      <alignment vertical="center"/>
    </xf>
    <xf numFmtId="0" fontId="20" fillId="0" borderId="22" xfId="0" applyNumberFormat="1" applyFont="1" applyFill="1" applyBorder="1" applyAlignment="1">
      <alignment horizontal="left" vertical="center"/>
    </xf>
    <xf numFmtId="0" fontId="8" fillId="0" borderId="18" xfId="2117" applyFont="1" applyFill="1" applyBorder="1" applyAlignment="1">
      <alignment vertical="center"/>
    </xf>
    <xf numFmtId="0" fontId="13" fillId="12" borderId="23" xfId="2117" applyFont="1" applyFill="1" applyBorder="1" applyAlignment="1">
      <alignment vertical="center" wrapText="1"/>
    </xf>
    <xf numFmtId="0" fontId="13" fillId="12" borderId="13" xfId="2117" applyFont="1" applyFill="1" applyBorder="1" applyAlignment="1">
      <alignment vertical="center"/>
    </xf>
    <xf numFmtId="38" fontId="28" fillId="0" borderId="17" xfId="0" applyNumberFormat="1" applyFont="1" applyFill="1" applyBorder="1" applyAlignment="1"/>
    <xf numFmtId="38" fontId="70" fillId="0" borderId="11" xfId="1630" applyFont="1" applyFill="1">
      <alignment horizontal="center" vertical="center"/>
    </xf>
    <xf numFmtId="38" fontId="41" fillId="0" borderId="0" xfId="0" applyNumberFormat="1" applyFont="1" applyAlignment="1"/>
    <xf numFmtId="38" fontId="41" fillId="0" borderId="0" xfId="0" applyNumberFormat="1" applyFont="1" applyBorder="1" applyAlignment="1"/>
    <xf numFmtId="38" fontId="13" fillId="0" borderId="21" xfId="0" applyNumberFormat="1" applyFont="1" applyBorder="1" applyAlignment="1"/>
    <xf numFmtId="38" fontId="65" fillId="0" borderId="0" xfId="0" applyNumberFormat="1" applyFont="1" applyBorder="1" applyAlignment="1"/>
    <xf numFmtId="38" fontId="65" fillId="4" borderId="0" xfId="0" applyNumberFormat="1" applyFont="1" applyFill="1" applyBorder="1" applyAlignment="1">
      <alignment horizontal="left"/>
    </xf>
    <xf numFmtId="38" fontId="8" fillId="4" borderId="21" xfId="0" applyNumberFormat="1" applyFont="1" applyFill="1" applyBorder="1" applyAlignment="1">
      <alignment horizontal="center"/>
    </xf>
    <xf numFmtId="38" fontId="13" fillId="12" borderId="23" xfId="0" applyNumberFormat="1" applyFont="1" applyFill="1" applyBorder="1" applyAlignment="1">
      <alignment horizontal="left" indent="1"/>
    </xf>
    <xf numFmtId="38" fontId="65" fillId="12" borderId="21" xfId="0" applyNumberFormat="1" applyFont="1" applyFill="1" applyBorder="1" applyAlignment="1">
      <alignment horizontal="left" indent="1"/>
    </xf>
    <xf numFmtId="38" fontId="65" fillId="12" borderId="23" xfId="0" applyNumberFormat="1" applyFont="1" applyFill="1" applyBorder="1" applyAlignment="1">
      <alignment horizontal="left" indent="1"/>
    </xf>
    <xf numFmtId="38" fontId="8" fillId="12" borderId="21" xfId="0" applyNumberFormat="1" applyFont="1" applyFill="1" applyBorder="1" applyAlignment="1">
      <alignment horizontal="left" indent="1"/>
    </xf>
    <xf numFmtId="38" fontId="41" fillId="0" borderId="0" xfId="0" applyNumberFormat="1" applyFont="1" applyFill="1" applyBorder="1" applyAlignment="1"/>
    <xf numFmtId="38" fontId="56" fillId="0" borderId="0" xfId="0" applyNumberFormat="1" applyFont="1" applyBorder="1" applyAlignment="1"/>
    <xf numFmtId="38" fontId="40" fillId="4" borderId="0" xfId="0" applyNumberFormat="1" applyFont="1" applyFill="1" applyBorder="1" applyAlignment="1">
      <alignment horizontal="center"/>
    </xf>
    <xf numFmtId="38" fontId="41" fillId="4" borderId="0" xfId="0" applyNumberFormat="1" applyFont="1" applyFill="1" applyBorder="1" applyAlignment="1"/>
    <xf numFmtId="182" fontId="41" fillId="4" borderId="0" xfId="0" applyNumberFormat="1" applyFont="1" applyFill="1" applyBorder="1" applyAlignment="1"/>
    <xf numFmtId="38" fontId="40" fillId="0" borderId="0" xfId="0" applyNumberFormat="1" applyFont="1" applyAlignment="1"/>
    <xf numFmtId="38" fontId="59" fillId="0" borderId="0" xfId="0" applyNumberFormat="1" applyFont="1" applyFill="1" applyBorder="1" applyAlignment="1"/>
    <xf numFmtId="0" fontId="54" fillId="0" borderId="22" xfId="2118" applyNumberFormat="1" applyFont="1" applyFill="1" applyBorder="1" applyAlignment="1" applyProtection="1">
      <alignment horizontal="left" vertical="center"/>
    </xf>
    <xf numFmtId="38" fontId="5" fillId="0" borderId="0" xfId="0" applyNumberFormat="1" applyFont="1" applyBorder="1" applyAlignment="1"/>
    <xf numFmtId="38" fontId="37" fillId="4" borderId="0" xfId="0" applyNumberFormat="1" applyFont="1" applyFill="1" applyBorder="1" applyAlignment="1"/>
    <xf numFmtId="38" fontId="41" fillId="4" borderId="0" xfId="0" applyNumberFormat="1" applyFont="1" applyFill="1" applyBorder="1" applyAlignment="1">
      <alignment horizontal="left" indent="1"/>
    </xf>
    <xf numFmtId="189" fontId="28" fillId="0" borderId="0" xfId="0" applyNumberFormat="1" applyFont="1" applyAlignment="1"/>
    <xf numFmtId="38" fontId="42" fillId="0" borderId="17" xfId="0" applyNumberFormat="1" applyFont="1" applyBorder="1" applyAlignment="1">
      <alignment horizontal="left" vertical="center"/>
    </xf>
    <xf numFmtId="38" fontId="42" fillId="0" borderId="0" xfId="0" applyNumberFormat="1" applyFont="1" applyAlignment="1">
      <alignment horizontal="left" vertical="center"/>
    </xf>
    <xf numFmtId="38" fontId="57" fillId="0" borderId="0" xfId="0" applyNumberFormat="1" applyFont="1" applyAlignment="1">
      <alignment horizontal="left" vertical="center"/>
    </xf>
    <xf numFmtId="38" fontId="13" fillId="4" borderId="0" xfId="0" applyNumberFormat="1" applyFont="1" applyFill="1" applyBorder="1" applyAlignment="1">
      <alignment horizontal="left"/>
    </xf>
    <xf numFmtId="38" fontId="13" fillId="12" borderId="23" xfId="0" applyNumberFormat="1" applyFont="1" applyFill="1" applyBorder="1" applyAlignment="1"/>
    <xf numFmtId="38" fontId="13" fillId="12" borderId="13" xfId="0" applyNumberFormat="1" applyFont="1" applyFill="1" applyBorder="1" applyAlignment="1">
      <alignment horizontal="left"/>
    </xf>
    <xf numFmtId="38" fontId="13" fillId="12" borderId="13" xfId="0" applyNumberFormat="1" applyFont="1" applyFill="1" applyBorder="1" applyAlignment="1">
      <alignment horizontal="left" indent="1"/>
    </xf>
    <xf numFmtId="0" fontId="58" fillId="0" borderId="22" xfId="0" applyNumberFormat="1" applyFont="1" applyFill="1" applyBorder="1" applyAlignment="1">
      <alignment horizontal="center" vertical="center"/>
    </xf>
    <xf numFmtId="0" fontId="40" fillId="0" borderId="22" xfId="0" applyNumberFormat="1" applyFont="1" applyFill="1" applyBorder="1" applyAlignment="1">
      <alignment horizontal="center" vertical="center"/>
    </xf>
    <xf numFmtId="38" fontId="41" fillId="0" borderId="22" xfId="0" applyNumberFormat="1" applyFont="1" applyFill="1" applyBorder="1" applyAlignment="1"/>
    <xf numFmtId="38" fontId="28" fillId="4" borderId="17" xfId="0" applyNumberFormat="1" applyFont="1" applyFill="1" applyBorder="1" applyAlignment="1">
      <alignment horizontal="right"/>
    </xf>
    <xf numFmtId="38" fontId="27" fillId="0" borderId="17" xfId="0" applyNumberFormat="1" applyFont="1" applyFill="1" applyBorder="1" applyAlignment="1">
      <alignment horizontal="right"/>
    </xf>
    <xf numFmtId="38" fontId="59" fillId="4" borderId="0" xfId="0" applyNumberFormat="1" applyFont="1" applyFill="1" applyBorder="1" applyAlignment="1"/>
    <xf numFmtId="38" fontId="56" fillId="4" borderId="0" xfId="0" applyNumberFormat="1" applyFont="1" applyFill="1" applyBorder="1" applyAlignment="1"/>
    <xf numFmtId="38" fontId="60" fillId="0" borderId="0" xfId="0" applyNumberFormat="1" applyFont="1" applyAlignment="1"/>
    <xf numFmtId="38" fontId="28" fillId="4" borderId="0" xfId="0" applyNumberFormat="1" applyFont="1" applyFill="1" applyBorder="1" applyAlignment="1">
      <alignment horizontal="left" indent="1"/>
    </xf>
    <xf numFmtId="38" fontId="27" fillId="0" borderId="0" xfId="0" applyNumberFormat="1" applyFont="1" applyBorder="1" applyAlignment="1"/>
    <xf numFmtId="38" fontId="28" fillId="4" borderId="0" xfId="0" applyNumberFormat="1" applyFont="1" applyFill="1" applyAlignment="1">
      <alignment horizontal="right"/>
    </xf>
    <xf numFmtId="182" fontId="28" fillId="4" borderId="0" xfId="0" applyNumberFormat="1" applyFont="1" applyFill="1" applyBorder="1" applyAlignment="1"/>
    <xf numFmtId="38" fontId="28" fillId="4" borderId="0" xfId="0" applyNumberFormat="1" applyFont="1" applyFill="1" applyAlignment="1"/>
    <xf numFmtId="38" fontId="28" fillId="0" borderId="0" xfId="0" applyNumberFormat="1" applyFont="1" applyFill="1" applyAlignment="1"/>
    <xf numFmtId="0" fontId="20" fillId="0" borderId="0" xfId="2118" applyNumberFormat="1" applyFont="1" applyFill="1" applyAlignment="1" applyProtection="1">
      <alignment vertical="center"/>
    </xf>
    <xf numFmtId="38" fontId="40" fillId="4" borderId="23" xfId="0" applyNumberFormat="1" applyFont="1" applyFill="1" applyBorder="1" applyAlignment="1">
      <alignment vertical="center"/>
    </xf>
    <xf numFmtId="38" fontId="41" fillId="0" borderId="0" xfId="0" applyNumberFormat="1" applyFont="1" applyAlignment="1">
      <alignment horizontal="right"/>
    </xf>
    <xf numFmtId="38" fontId="28" fillId="0" borderId="0" xfId="0" applyNumberFormat="1" applyFont="1" applyAlignment="1">
      <alignment horizontal="right"/>
    </xf>
    <xf numFmtId="38" fontId="26" fillId="10" borderId="0" xfId="0" applyNumberFormat="1" applyFont="1" applyFill="1" applyBorder="1" applyAlignment="1">
      <alignment horizontal="right" vertical="center" wrapText="1"/>
    </xf>
    <xf numFmtId="38" fontId="193" fillId="4" borderId="0" xfId="0" applyNumberFormat="1" applyFont="1" applyFill="1" applyBorder="1" applyAlignment="1"/>
    <xf numFmtId="38" fontId="50" fillId="0" borderId="0" xfId="0" applyNumberFormat="1" applyFont="1" applyAlignment="1">
      <alignment horizontal="right"/>
    </xf>
    <xf numFmtId="0" fontId="28" fillId="4" borderId="0" xfId="2117" applyFont="1" applyFill="1" applyBorder="1" applyAlignment="1">
      <alignment horizontal="right" vertical="center"/>
    </xf>
    <xf numFmtId="38" fontId="28" fillId="4" borderId="0" xfId="1627" applyNumberFormat="1" applyFont="1" applyFill="1" applyBorder="1" applyAlignment="1">
      <alignment vertical="center"/>
    </xf>
    <xf numFmtId="38" fontId="32" fillId="4" borderId="0" xfId="1627" applyNumberFormat="1" applyFont="1" applyFill="1" applyBorder="1" applyAlignment="1">
      <alignment vertical="center"/>
    </xf>
    <xf numFmtId="38" fontId="28" fillId="4" borderId="0" xfId="2117" applyNumberFormat="1" applyFont="1" applyFill="1" applyBorder="1" applyAlignment="1">
      <alignment vertical="center"/>
    </xf>
    <xf numFmtId="38" fontId="13" fillId="4" borderId="0" xfId="2117" applyNumberFormat="1" applyFont="1" applyFill="1" applyBorder="1" applyAlignment="1">
      <alignment vertical="center"/>
    </xf>
    <xf numFmtId="0" fontId="10" fillId="4" borderId="0" xfId="2117" applyFont="1" applyFill="1" applyBorder="1" applyAlignment="1">
      <alignment vertical="center"/>
    </xf>
    <xf numFmtId="0" fontId="10" fillId="4" borderId="0" xfId="2117" applyFont="1" applyFill="1" applyBorder="1"/>
    <xf numFmtId="0" fontId="13" fillId="4" borderId="0" xfId="2117" applyFont="1" applyFill="1" applyBorder="1"/>
    <xf numFmtId="43" fontId="28" fillId="0" borderId="0" xfId="2117" applyNumberFormat="1" applyFont="1" applyFill="1" applyBorder="1" applyAlignment="1">
      <alignment vertical="center"/>
    </xf>
    <xf numFmtId="0" fontId="27" fillId="4" borderId="0" xfId="2117" applyFont="1" applyFill="1" applyBorder="1" applyAlignment="1">
      <alignment horizontal="center" vertical="center"/>
    </xf>
    <xf numFmtId="190" fontId="28" fillId="0" borderId="0" xfId="1626" applyNumberFormat="1" applyFont="1" applyFill="1" applyBorder="1" applyAlignment="1">
      <alignment horizontal="right" vertical="center"/>
    </xf>
    <xf numFmtId="191" fontId="32" fillId="0" borderId="0" xfId="1626" applyNumberFormat="1" applyFont="1" applyFill="1" applyBorder="1" applyAlignment="1">
      <alignment horizontal="right" vertical="center"/>
    </xf>
    <xf numFmtId="190" fontId="28" fillId="0" borderId="0" xfId="2117" applyNumberFormat="1" applyFont="1" applyFill="1" applyBorder="1" applyAlignment="1">
      <alignment horizontal="right" vertical="center"/>
    </xf>
    <xf numFmtId="191" fontId="32" fillId="0" borderId="0" xfId="2117" applyNumberFormat="1" applyFont="1" applyFill="1" applyBorder="1" applyAlignment="1">
      <alignment horizontal="right" vertical="center"/>
    </xf>
    <xf numFmtId="0" fontId="17" fillId="0" borderId="0" xfId="2117" applyFont="1" applyFill="1" applyBorder="1"/>
    <xf numFmtId="0" fontId="10" fillId="0" borderId="0" xfId="2117" applyFont="1" applyFill="1" applyBorder="1"/>
    <xf numFmtId="0" fontId="28" fillId="0" borderId="0" xfId="2117" applyFont="1" applyFill="1" applyBorder="1" applyAlignment="1">
      <alignment horizontal="right" vertical="center" wrapText="1"/>
    </xf>
    <xf numFmtId="0" fontId="10" fillId="0" borderId="0" xfId="2117" applyFont="1" applyFill="1" applyBorder="1" applyAlignment="1">
      <alignment vertical="center"/>
    </xf>
    <xf numFmtId="38" fontId="28" fillId="0" borderId="0" xfId="1627" applyNumberFormat="1" applyFont="1" applyFill="1" applyBorder="1" applyAlignment="1">
      <alignment vertical="center"/>
    </xf>
    <xf numFmtId="0" fontId="17" fillId="0" borderId="0" xfId="2117" applyNumberFormat="1" applyFont="1" applyAlignment="1">
      <alignment vertical="center"/>
    </xf>
    <xf numFmtId="0" fontId="26" fillId="0" borderId="0" xfId="2117" applyFont="1" applyFill="1" applyBorder="1" applyAlignment="1">
      <alignment vertical="center" wrapText="1"/>
    </xf>
    <xf numFmtId="38" fontId="8" fillId="12" borderId="93" xfId="0" applyNumberFormat="1" applyFont="1" applyFill="1" applyBorder="1" applyAlignment="1">
      <alignment vertical="center"/>
    </xf>
    <xf numFmtId="38" fontId="13" fillId="12" borderId="0" xfId="0" applyNumberFormat="1" applyFont="1" applyFill="1" applyBorder="1" applyAlignment="1">
      <alignment vertical="center"/>
    </xf>
    <xf numFmtId="0" fontId="13" fillId="0" borderId="55" xfId="2117" applyFont="1" applyFill="1" applyBorder="1" applyAlignment="1">
      <alignment vertical="center"/>
    </xf>
    <xf numFmtId="0" fontId="10" fillId="0" borderId="0" xfId="2117" applyFont="1" applyAlignment="1">
      <alignment vertical="center"/>
    </xf>
    <xf numFmtId="0" fontId="10" fillId="0" borderId="0" xfId="2117" applyFont="1"/>
    <xf numFmtId="0" fontId="13" fillId="12" borderId="36" xfId="2117" applyFont="1" applyFill="1" applyBorder="1" applyAlignment="1">
      <alignment vertical="center"/>
    </xf>
    <xf numFmtId="0" fontId="28" fillId="12" borderId="72" xfId="2117" applyFont="1" applyFill="1" applyBorder="1" applyAlignment="1">
      <alignment horizontal="right" vertical="center" wrapText="1"/>
    </xf>
    <xf numFmtId="0" fontId="28" fillId="12" borderId="51" xfId="2117" applyFont="1" applyFill="1" applyBorder="1" applyAlignment="1">
      <alignment horizontal="right" vertical="center" wrapText="1"/>
    </xf>
    <xf numFmtId="38" fontId="8" fillId="12" borderId="101" xfId="0" applyNumberFormat="1" applyFont="1" applyFill="1" applyBorder="1" applyAlignment="1">
      <alignment horizontal="center" vertical="center"/>
    </xf>
    <xf numFmtId="38" fontId="8" fillId="12" borderId="102" xfId="0" applyNumberFormat="1" applyFont="1" applyFill="1" applyBorder="1" applyAlignment="1">
      <alignment horizontal="center" vertical="center"/>
    </xf>
    <xf numFmtId="38" fontId="10" fillId="4" borderId="0" xfId="0" applyNumberFormat="1" applyFont="1" applyFill="1" applyBorder="1" applyAlignment="1"/>
    <xf numFmtId="38" fontId="10" fillId="0" borderId="0" xfId="0" applyNumberFormat="1" applyFont="1" applyFill="1" applyBorder="1" applyAlignment="1"/>
    <xf numFmtId="38" fontId="5" fillId="0" borderId="0" xfId="0" applyNumberFormat="1" applyFont="1" applyFill="1" applyBorder="1" applyAlignment="1"/>
    <xf numFmtId="38" fontId="28" fillId="0" borderId="0" xfId="0" applyNumberFormat="1" applyFont="1" applyFill="1" applyBorder="1" applyAlignment="1">
      <alignment horizontal="right" vertical="center"/>
    </xf>
    <xf numFmtId="0" fontId="28" fillId="0" borderId="0" xfId="0" applyNumberFormat="1" applyFont="1" applyFill="1" applyBorder="1" applyAlignment="1"/>
    <xf numFmtId="38" fontId="46" fillId="0" borderId="0" xfId="0" applyNumberFormat="1" applyFont="1" applyFill="1" applyBorder="1" applyAlignment="1"/>
    <xf numFmtId="38" fontId="28" fillId="0" borderId="0" xfId="0" applyNumberFormat="1" applyFont="1" applyFill="1" applyBorder="1" applyAlignment="1">
      <alignment vertical="center"/>
    </xf>
    <xf numFmtId="38" fontId="10" fillId="0" borderId="22" xfId="0" applyNumberFormat="1" applyFont="1" applyFill="1" applyBorder="1" applyAlignment="1"/>
    <xf numFmtId="38" fontId="10" fillId="0" borderId="17" xfId="0" applyNumberFormat="1" applyFont="1" applyFill="1" applyBorder="1" applyAlignment="1"/>
    <xf numFmtId="0" fontId="17" fillId="0" borderId="0" xfId="2117" applyFont="1"/>
    <xf numFmtId="38" fontId="46" fillId="0" borderId="17" xfId="0" applyNumberFormat="1" applyFont="1" applyFill="1" applyBorder="1" applyAlignment="1"/>
    <xf numFmtId="38" fontId="46" fillId="4" borderId="0" xfId="0" applyNumberFormat="1" applyFont="1" applyFill="1" applyBorder="1" applyAlignment="1"/>
    <xf numFmtId="0" fontId="28" fillId="4" borderId="0" xfId="2117" applyFont="1" applyFill="1" applyBorder="1" applyAlignment="1">
      <alignment vertical="center"/>
    </xf>
    <xf numFmtId="0" fontId="13" fillId="4" borderId="0" xfId="2117" applyFont="1" applyFill="1" applyBorder="1" applyAlignment="1">
      <alignment vertical="center"/>
    </xf>
    <xf numFmtId="38" fontId="53" fillId="4" borderId="0" xfId="2118" applyNumberFormat="1" applyFont="1" applyFill="1" applyBorder="1" applyAlignment="1" applyProtection="1">
      <alignment horizontal="left"/>
    </xf>
    <xf numFmtId="0" fontId="32" fillId="4" borderId="0" xfId="2117" applyFont="1" applyFill="1" applyBorder="1" applyAlignment="1">
      <alignment horizontal="left" vertical="center"/>
    </xf>
    <xf numFmtId="0" fontId="20" fillId="0" borderId="22" xfId="2118" applyNumberFormat="1" applyFont="1" applyFill="1" applyBorder="1" applyAlignment="1" applyProtection="1">
      <alignment vertical="center"/>
    </xf>
    <xf numFmtId="0" fontId="8" fillId="0" borderId="0" xfId="2117" applyFont="1" applyFill="1" applyBorder="1" applyAlignment="1">
      <alignment vertical="center"/>
    </xf>
    <xf numFmtId="38" fontId="46" fillId="4" borderId="17" xfId="0" applyNumberFormat="1" applyFont="1" applyFill="1" applyBorder="1" applyAlignment="1"/>
    <xf numFmtId="38" fontId="28" fillId="4" borderId="0" xfId="0" applyNumberFormat="1" applyFont="1" applyFill="1" applyBorder="1" applyAlignment="1">
      <alignment horizontal="left" vertical="center"/>
    </xf>
    <xf numFmtId="0" fontId="32" fillId="4" borderId="0" xfId="2117" applyFont="1" applyFill="1" applyBorder="1" applyAlignment="1">
      <alignment vertical="center"/>
    </xf>
    <xf numFmtId="38" fontId="13" fillId="4" borderId="0" xfId="0" applyNumberFormat="1" applyFont="1" applyFill="1" applyBorder="1" applyAlignment="1">
      <alignment vertical="center"/>
    </xf>
    <xf numFmtId="0" fontId="17" fillId="4" borderId="0" xfId="2117" applyFont="1" applyFill="1" applyBorder="1"/>
    <xf numFmtId="0" fontId="13" fillId="12" borderId="21" xfId="2117" applyFont="1" applyFill="1" applyBorder="1" applyAlignment="1">
      <alignment vertical="center"/>
    </xf>
    <xf numFmtId="0" fontId="13" fillId="12" borderId="23" xfId="2117" applyFont="1" applyFill="1" applyBorder="1" applyAlignment="1">
      <alignment vertical="center"/>
    </xf>
    <xf numFmtId="0" fontId="8" fillId="12" borderId="23" xfId="2117" applyFont="1" applyFill="1" applyBorder="1" applyAlignment="1">
      <alignment vertical="center"/>
    </xf>
    <xf numFmtId="38" fontId="70" fillId="0" borderId="11" xfId="1630" applyFont="1" applyFill="1">
      <alignment horizontal="center" vertical="center"/>
    </xf>
    <xf numFmtId="0" fontId="20" fillId="0" borderId="0" xfId="2118" applyNumberFormat="1" applyFont="1" applyFill="1" applyAlignment="1" applyProtection="1">
      <alignment vertical="center"/>
    </xf>
    <xf numFmtId="0" fontId="28" fillId="4" borderId="0" xfId="2117" applyFont="1" applyFill="1" applyBorder="1" applyAlignment="1">
      <alignment horizontal="right" vertical="center"/>
    </xf>
    <xf numFmtId="0" fontId="10" fillId="4" borderId="0" xfId="2117" applyFont="1" applyFill="1" applyBorder="1" applyAlignment="1">
      <alignment vertical="center"/>
    </xf>
    <xf numFmtId="0" fontId="10" fillId="4" borderId="0" xfId="2117" applyFont="1" applyFill="1" applyBorder="1"/>
    <xf numFmtId="0" fontId="13" fillId="4" borderId="0" xfId="2117" applyFont="1" applyFill="1" applyBorder="1"/>
    <xf numFmtId="0" fontId="27" fillId="4" borderId="0" xfId="2117" applyFont="1" applyFill="1" applyBorder="1" applyAlignment="1">
      <alignment horizontal="center" vertical="center"/>
    </xf>
    <xf numFmtId="0" fontId="10" fillId="0" borderId="0" xfId="2117" applyFont="1" applyAlignment="1">
      <alignment vertical="center"/>
    </xf>
    <xf numFmtId="0" fontId="10" fillId="0" borderId="0" xfId="2117" applyFont="1"/>
    <xf numFmtId="187" fontId="28" fillId="0" borderId="0" xfId="2117" applyNumberFormat="1" applyFont="1" applyBorder="1" applyAlignment="1">
      <alignment vertical="center"/>
    </xf>
    <xf numFmtId="187" fontId="28" fillId="4" borderId="0" xfId="2117" applyNumberFormat="1" applyFont="1" applyFill="1" applyBorder="1" applyAlignment="1">
      <alignment vertical="center"/>
    </xf>
    <xf numFmtId="187" fontId="32" fillId="4" borderId="0" xfId="2117" applyNumberFormat="1" applyFont="1" applyFill="1" applyBorder="1" applyAlignment="1">
      <alignment vertical="center"/>
    </xf>
    <xf numFmtId="38" fontId="62" fillId="0" borderId="0" xfId="0" applyNumberFormat="1" applyFont="1" applyFill="1" applyBorder="1" applyAlignment="1">
      <alignment vertical="top"/>
    </xf>
    <xf numFmtId="0" fontId="46" fillId="0" borderId="0" xfId="2117" applyFont="1" applyFill="1" applyBorder="1" applyAlignment="1">
      <alignment vertical="center"/>
    </xf>
    <xf numFmtId="187" fontId="13" fillId="0" borderId="0" xfId="2117" applyNumberFormat="1" applyFont="1" applyBorder="1" applyAlignment="1">
      <alignment vertical="center"/>
    </xf>
    <xf numFmtId="187" fontId="8" fillId="0" borderId="0" xfId="2117" applyNumberFormat="1" applyFont="1" applyBorder="1" applyAlignment="1">
      <alignment vertical="center"/>
    </xf>
    <xf numFmtId="0" fontId="32" fillId="0" borderId="0" xfId="2117" applyFont="1" applyBorder="1" applyAlignment="1">
      <alignment horizontal="left" vertical="center"/>
    </xf>
    <xf numFmtId="0" fontId="13" fillId="12" borderId="0" xfId="2117" applyFont="1" applyFill="1" applyBorder="1" applyAlignment="1">
      <alignment horizontal="right" vertical="center"/>
    </xf>
    <xf numFmtId="0" fontId="8" fillId="12" borderId="21" xfId="2117" applyFont="1" applyFill="1" applyBorder="1" applyAlignment="1">
      <alignment vertical="center"/>
    </xf>
    <xf numFmtId="38" fontId="53" fillId="0" borderId="0" xfId="2118" applyNumberFormat="1" applyFont="1" applyFill="1" applyBorder="1" applyAlignment="1" applyProtection="1">
      <alignment horizontal="left"/>
    </xf>
    <xf numFmtId="38" fontId="61" fillId="0" borderId="22" xfId="0" applyNumberFormat="1" applyFont="1" applyFill="1" applyBorder="1" applyAlignment="1"/>
    <xf numFmtId="38" fontId="61" fillId="0" borderId="0" xfId="0" applyNumberFormat="1" applyFont="1" applyFill="1" applyBorder="1" applyAlignment="1"/>
    <xf numFmtId="184" fontId="28" fillId="0" borderId="0" xfId="0" applyNumberFormat="1" applyFont="1" applyBorder="1" applyAlignment="1">
      <alignment vertical="center"/>
    </xf>
    <xf numFmtId="38" fontId="10" fillId="0" borderId="32" xfId="0" applyNumberFormat="1" applyFont="1" applyFill="1" applyBorder="1" applyAlignment="1"/>
    <xf numFmtId="38" fontId="53" fillId="0" borderId="32" xfId="2118" applyNumberFormat="1" applyFont="1" applyFill="1" applyBorder="1" applyAlignment="1" applyProtection="1">
      <alignment horizontal="left"/>
    </xf>
    <xf numFmtId="0" fontId="20" fillId="0" borderId="57" xfId="2118" applyNumberFormat="1" applyFont="1" applyFill="1" applyBorder="1" applyAlignment="1" applyProtection="1">
      <alignment vertical="center"/>
    </xf>
    <xf numFmtId="0" fontId="17" fillId="0" borderId="0" xfId="2117" applyFont="1" applyAlignment="1">
      <alignment vertical="top"/>
    </xf>
    <xf numFmtId="0" fontId="13" fillId="0" borderId="13" xfId="2117" applyFont="1" applyFill="1" applyBorder="1" applyAlignment="1">
      <alignment vertical="center"/>
    </xf>
    <xf numFmtId="0" fontId="29" fillId="0" borderId="18" xfId="2117" applyFont="1" applyFill="1" applyBorder="1" applyAlignment="1">
      <alignment horizontal="center" vertical="center"/>
    </xf>
    <xf numFmtId="0" fontId="13" fillId="0" borderId="0" xfId="2117" applyFont="1" applyBorder="1" applyAlignment="1">
      <alignment vertical="center"/>
    </xf>
    <xf numFmtId="184" fontId="13" fillId="0" borderId="0" xfId="2117" applyNumberFormat="1" applyFont="1" applyBorder="1" applyAlignment="1">
      <alignment horizontal="right" vertical="center"/>
    </xf>
    <xf numFmtId="0" fontId="26" fillId="10" borderId="0" xfId="2117" applyFont="1" applyFill="1" applyBorder="1" applyAlignment="1">
      <alignment horizontal="right" vertical="center"/>
    </xf>
    <xf numFmtId="0" fontId="26" fillId="10" borderId="0" xfId="2117" applyFont="1" applyFill="1" applyBorder="1" applyAlignment="1">
      <alignment vertical="center"/>
    </xf>
    <xf numFmtId="183" fontId="13" fillId="0" borderId="21" xfId="1548" applyNumberFormat="1" applyFont="1" applyBorder="1" applyAlignment="1">
      <alignment vertical="center"/>
    </xf>
    <xf numFmtId="9" fontId="10" fillId="0" borderId="0" xfId="1417" applyFont="1" applyFill="1" applyBorder="1"/>
    <xf numFmtId="183" fontId="8" fillId="0" borderId="23" xfId="1548" applyNumberFormat="1" applyFont="1" applyBorder="1" applyAlignment="1">
      <alignment vertical="center"/>
    </xf>
    <xf numFmtId="183" fontId="8" fillId="0" borderId="23" xfId="1548" applyNumberFormat="1" applyFont="1" applyBorder="1" applyAlignment="1">
      <alignment horizontal="right" vertical="center"/>
    </xf>
    <xf numFmtId="183" fontId="64" fillId="0" borderId="0" xfId="1548" applyNumberFormat="1" applyFont="1" applyBorder="1" applyAlignment="1">
      <alignment vertical="center"/>
    </xf>
    <xf numFmtId="187" fontId="8" fillId="0" borderId="0" xfId="2117" applyNumberFormat="1" applyFont="1" applyFill="1" applyBorder="1" applyAlignment="1">
      <alignment vertical="center"/>
    </xf>
    <xf numFmtId="183" fontId="8" fillId="0" borderId="0" xfId="1548" applyNumberFormat="1" applyFont="1" applyFill="1" applyBorder="1" applyAlignment="1">
      <alignment horizontal="right" vertical="center"/>
    </xf>
    <xf numFmtId="184" fontId="13" fillId="0" borderId="0" xfId="2117" applyNumberFormat="1" applyFont="1" applyBorder="1" applyAlignment="1">
      <alignment vertical="center"/>
    </xf>
    <xf numFmtId="41" fontId="8" fillId="0" borderId="23" xfId="1548" applyNumberFormat="1" applyFont="1" applyBorder="1" applyAlignment="1">
      <alignment horizontal="right" vertical="center"/>
    </xf>
    <xf numFmtId="184" fontId="28" fillId="0" borderId="0" xfId="2117" applyNumberFormat="1" applyFont="1" applyFill="1" applyBorder="1" applyAlignment="1">
      <alignment vertical="center"/>
    </xf>
    <xf numFmtId="184" fontId="10" fillId="0" borderId="0" xfId="0" applyNumberFormat="1" applyFont="1" applyFill="1" applyBorder="1" applyAlignment="1"/>
    <xf numFmtId="0" fontId="46" fillId="0" borderId="0" xfId="2117" applyFont="1" applyBorder="1" applyAlignment="1">
      <alignment vertical="center"/>
    </xf>
    <xf numFmtId="38" fontId="63" fillId="0" borderId="0" xfId="2117" applyNumberFormat="1" applyFont="1" applyBorder="1" applyAlignment="1">
      <alignment vertical="center"/>
    </xf>
    <xf numFmtId="0" fontId="63" fillId="0" borderId="0" xfId="2117" applyFont="1" applyBorder="1" applyAlignment="1">
      <alignment vertical="center"/>
    </xf>
    <xf numFmtId="38" fontId="63" fillId="0" borderId="0" xfId="2117" applyNumberFormat="1" applyFont="1" applyFill="1" applyBorder="1" applyAlignment="1">
      <alignment vertical="center"/>
    </xf>
    <xf numFmtId="0" fontId="63" fillId="0" borderId="0" xfId="2117" applyFont="1" applyFill="1" applyBorder="1" applyAlignment="1">
      <alignment vertical="center"/>
    </xf>
    <xf numFmtId="0" fontId="36" fillId="0" borderId="0" xfId="2117" applyFont="1"/>
    <xf numFmtId="38" fontId="63" fillId="0" borderId="0" xfId="0" applyNumberFormat="1" applyFont="1" applyFill="1" applyBorder="1" applyAlignment="1"/>
    <xf numFmtId="184" fontId="28" fillId="0" borderId="0" xfId="2117" applyNumberFormat="1" applyFont="1" applyBorder="1" applyAlignment="1">
      <alignment vertical="center"/>
    </xf>
    <xf numFmtId="184" fontId="28" fillId="0" borderId="0" xfId="2117" applyNumberFormat="1" applyFont="1" applyAlignment="1">
      <alignment vertical="center"/>
    </xf>
    <xf numFmtId="184" fontId="13" fillId="0" borderId="13" xfId="2117" applyNumberFormat="1" applyFont="1" applyFill="1" applyBorder="1" applyAlignment="1">
      <alignment vertical="center"/>
    </xf>
    <xf numFmtId="0" fontId="13" fillId="12" borderId="74" xfId="2117" applyFont="1" applyFill="1" applyBorder="1" applyAlignment="1">
      <alignment horizontal="right" vertical="center"/>
    </xf>
    <xf numFmtId="184" fontId="8" fillId="12" borderId="21" xfId="2117" applyNumberFormat="1" applyFont="1" applyFill="1" applyBorder="1" applyAlignment="1">
      <alignment vertical="center"/>
    </xf>
    <xf numFmtId="184" fontId="13" fillId="12" borderId="21" xfId="2117" applyNumberFormat="1" applyFont="1" applyFill="1" applyBorder="1" applyAlignment="1">
      <alignment vertical="center"/>
    </xf>
    <xf numFmtId="184" fontId="13" fillId="12" borderId="23" xfId="2117" applyNumberFormat="1" applyFont="1" applyFill="1" applyBorder="1" applyAlignment="1">
      <alignment vertical="center"/>
    </xf>
    <xf numFmtId="38" fontId="194" fillId="0" borderId="17" xfId="0" applyNumberFormat="1" applyFont="1" applyFill="1" applyBorder="1" applyAlignment="1"/>
    <xf numFmtId="38" fontId="13" fillId="0" borderId="0" xfId="0" applyNumberFormat="1" applyFont="1" applyFill="1" applyBorder="1" applyAlignment="1"/>
    <xf numFmtId="38" fontId="8" fillId="0" borderId="0" xfId="0" applyNumberFormat="1" applyFont="1" applyFill="1" applyBorder="1" applyAlignment="1"/>
    <xf numFmtId="0" fontId="26" fillId="4" borderId="0" xfId="2117" applyFont="1" applyFill="1" applyBorder="1" applyAlignment="1">
      <alignment horizontal="center" vertical="center"/>
    </xf>
    <xf numFmtId="38" fontId="10" fillId="4" borderId="0" xfId="0" applyNumberFormat="1" applyFont="1" applyFill="1" applyBorder="1" applyAlignment="1"/>
    <xf numFmtId="38" fontId="10" fillId="0" borderId="0" xfId="0" applyNumberFormat="1" applyFont="1" applyFill="1" applyBorder="1" applyAlignment="1"/>
    <xf numFmtId="38" fontId="46" fillId="0" borderId="0" xfId="0" applyNumberFormat="1" applyFont="1" applyFill="1" applyBorder="1" applyAlignment="1"/>
    <xf numFmtId="38" fontId="29" fillId="0" borderId="0" xfId="0" applyNumberFormat="1" applyFont="1" applyFill="1" applyBorder="1" applyAlignment="1">
      <alignment horizontal="center" vertical="center"/>
    </xf>
    <xf numFmtId="38" fontId="10" fillId="0" borderId="22" xfId="0" applyNumberFormat="1" applyFont="1" applyFill="1" applyBorder="1" applyAlignment="1"/>
    <xf numFmtId="38" fontId="10" fillId="0" borderId="17" xfId="0" applyNumberFormat="1" applyFont="1" applyFill="1" applyBorder="1" applyAlignment="1"/>
    <xf numFmtId="0" fontId="17" fillId="0" borderId="0" xfId="2117" applyFont="1"/>
    <xf numFmtId="38" fontId="46" fillId="0" borderId="17" xfId="0" applyNumberFormat="1" applyFont="1" applyFill="1" applyBorder="1" applyAlignment="1"/>
    <xf numFmtId="0" fontId="13" fillId="0" borderId="0" xfId="2117" applyFont="1" applyBorder="1" applyAlignment="1">
      <alignment horizontal="right" vertical="center"/>
    </xf>
    <xf numFmtId="38" fontId="46" fillId="4" borderId="0" xfId="0" applyNumberFormat="1" applyFont="1" applyFill="1" applyBorder="1" applyAlignment="1"/>
    <xf numFmtId="0" fontId="28" fillId="4" borderId="0" xfId="2117" applyFont="1" applyFill="1" applyBorder="1" applyAlignment="1">
      <alignment vertical="center"/>
    </xf>
    <xf numFmtId="0" fontId="13" fillId="4" borderId="0" xfId="2117" applyFont="1" applyFill="1" applyBorder="1" applyAlignment="1">
      <alignment vertical="center"/>
    </xf>
    <xf numFmtId="38" fontId="53" fillId="4" borderId="0" xfId="2118" applyNumberFormat="1" applyFont="1" applyFill="1" applyBorder="1" applyAlignment="1" applyProtection="1">
      <alignment horizontal="left"/>
    </xf>
    <xf numFmtId="0" fontId="32" fillId="4" borderId="0" xfId="2117" applyFont="1" applyFill="1" applyBorder="1" applyAlignment="1">
      <alignment horizontal="left" vertical="center"/>
    </xf>
    <xf numFmtId="38" fontId="13" fillId="0" borderId="0" xfId="0" applyNumberFormat="1" applyFont="1" applyFill="1" applyBorder="1" applyAlignment="1">
      <alignment horizontal="right" vertical="center"/>
    </xf>
    <xf numFmtId="0" fontId="8" fillId="0" borderId="0" xfId="2117" applyFont="1" applyFill="1" applyBorder="1" applyAlignment="1">
      <alignment vertical="center"/>
    </xf>
    <xf numFmtId="38" fontId="28" fillId="4" borderId="0" xfId="0" applyNumberFormat="1" applyFont="1" applyFill="1" applyBorder="1" applyAlignment="1">
      <alignment horizontal="left" vertical="center"/>
    </xf>
    <xf numFmtId="0" fontId="32" fillId="4" borderId="0" xfId="2117" applyFont="1" applyFill="1" applyBorder="1" applyAlignment="1">
      <alignment vertical="center"/>
    </xf>
    <xf numFmtId="38" fontId="13" fillId="4" borderId="0" xfId="0" applyNumberFormat="1" applyFont="1" applyFill="1" applyBorder="1" applyAlignment="1">
      <alignment vertical="center"/>
    </xf>
    <xf numFmtId="0" fontId="17" fillId="4" borderId="0" xfId="2117" applyFont="1" applyFill="1" applyBorder="1"/>
    <xf numFmtId="0" fontId="13" fillId="12" borderId="21" xfId="2117" applyFont="1" applyFill="1" applyBorder="1" applyAlignment="1">
      <alignment vertical="center"/>
    </xf>
    <xf numFmtId="0" fontId="8" fillId="12" borderId="23" xfId="2117" applyFont="1" applyFill="1" applyBorder="1" applyAlignment="1">
      <alignment vertical="center"/>
    </xf>
    <xf numFmtId="38" fontId="70" fillId="0" borderId="11" xfId="1630" applyFont="1" applyFill="1">
      <alignment horizontal="center" vertical="center"/>
    </xf>
    <xf numFmtId="0" fontId="28" fillId="4" borderId="0" xfId="2117" applyFont="1" applyFill="1" applyBorder="1" applyAlignment="1">
      <alignment horizontal="right" vertical="center"/>
    </xf>
    <xf numFmtId="38" fontId="28" fillId="4" borderId="0" xfId="1627" applyNumberFormat="1" applyFont="1" applyFill="1" applyBorder="1" applyAlignment="1">
      <alignment vertical="center"/>
    </xf>
    <xf numFmtId="38" fontId="32" fillId="4" borderId="0" xfId="1627" applyNumberFormat="1" applyFont="1" applyFill="1" applyBorder="1" applyAlignment="1">
      <alignment vertical="center"/>
    </xf>
    <xf numFmtId="38" fontId="28" fillId="4" borderId="0" xfId="2117" applyNumberFormat="1" applyFont="1" applyFill="1" applyBorder="1" applyAlignment="1">
      <alignment vertical="center"/>
    </xf>
    <xf numFmtId="38" fontId="13" fillId="4" borderId="0" xfId="2117" applyNumberFormat="1" applyFont="1" applyFill="1" applyBorder="1" applyAlignment="1">
      <alignment vertical="center"/>
    </xf>
    <xf numFmtId="0" fontId="10" fillId="4" borderId="0" xfId="2117" applyFont="1" applyFill="1" applyBorder="1" applyAlignment="1">
      <alignment vertical="center"/>
    </xf>
    <xf numFmtId="0" fontId="10" fillId="4" borderId="0" xfId="2117" applyFont="1" applyFill="1" applyBorder="1"/>
    <xf numFmtId="0" fontId="13" fillId="4" borderId="0" xfId="2117" applyFont="1" applyFill="1" applyBorder="1"/>
    <xf numFmtId="0" fontId="27" fillId="4" borderId="0" xfId="2117" applyFont="1" applyFill="1" applyBorder="1" applyAlignment="1">
      <alignment horizontal="center" vertical="center"/>
    </xf>
    <xf numFmtId="0" fontId="10" fillId="0" borderId="0" xfId="2117" applyFont="1" applyAlignment="1">
      <alignment vertical="center"/>
    </xf>
    <xf numFmtId="0" fontId="13" fillId="12" borderId="36" xfId="2117" applyFont="1" applyFill="1" applyBorder="1" applyAlignment="1">
      <alignment vertical="center"/>
    </xf>
    <xf numFmtId="187" fontId="28" fillId="0" borderId="0" xfId="2117" applyNumberFormat="1" applyFont="1" applyBorder="1" applyAlignment="1">
      <alignment vertical="center"/>
    </xf>
    <xf numFmtId="187" fontId="28" fillId="4" borderId="0" xfId="2117" applyNumberFormat="1" applyFont="1" applyFill="1" applyBorder="1" applyAlignment="1">
      <alignment vertical="center"/>
    </xf>
    <xf numFmtId="187" fontId="32" fillId="4" borderId="0" xfId="2117" applyNumberFormat="1" applyFont="1" applyFill="1" applyBorder="1" applyAlignment="1">
      <alignment vertical="center"/>
    </xf>
    <xf numFmtId="187" fontId="13" fillId="0" borderId="0" xfId="2117" applyNumberFormat="1" applyFont="1" applyBorder="1" applyAlignment="1">
      <alignment vertical="center"/>
    </xf>
    <xf numFmtId="187" fontId="8" fillId="0" borderId="0" xfId="2117" applyNumberFormat="1" applyFont="1" applyBorder="1" applyAlignment="1">
      <alignment vertical="center"/>
    </xf>
    <xf numFmtId="0" fontId="8" fillId="12" borderId="21" xfId="2117" applyFont="1" applyFill="1" applyBorder="1" applyAlignment="1">
      <alignment vertical="center"/>
    </xf>
    <xf numFmtId="38" fontId="28" fillId="0" borderId="0" xfId="2117" applyNumberFormat="1" applyFont="1" applyBorder="1" applyAlignment="1">
      <alignment vertical="center"/>
    </xf>
    <xf numFmtId="0" fontId="10" fillId="0" borderId="0" xfId="2117" applyFont="1" applyBorder="1" applyAlignment="1">
      <alignment vertical="center"/>
    </xf>
    <xf numFmtId="38" fontId="13" fillId="0" borderId="17" xfId="0" applyNumberFormat="1" applyFont="1" applyFill="1" applyBorder="1" applyAlignment="1"/>
    <xf numFmtId="187" fontId="65" fillId="0" borderId="0" xfId="2117" applyNumberFormat="1" applyFont="1" applyBorder="1" applyAlignment="1">
      <alignment vertical="center"/>
    </xf>
    <xf numFmtId="38" fontId="8" fillId="0" borderId="17" xfId="0" applyNumberFormat="1" applyFont="1" applyFill="1" applyBorder="1" applyAlignment="1"/>
    <xf numFmtId="187" fontId="64" fillId="0" borderId="0" xfId="2117" applyNumberFormat="1" applyFont="1" applyBorder="1" applyAlignment="1">
      <alignment vertical="center"/>
    </xf>
    <xf numFmtId="187" fontId="60" fillId="0" borderId="0" xfId="2117" applyNumberFormat="1" applyFont="1" applyBorder="1" applyAlignment="1">
      <alignment vertical="center"/>
    </xf>
    <xf numFmtId="38" fontId="60" fillId="0" borderId="0" xfId="2117" applyNumberFormat="1" applyFont="1" applyBorder="1" applyAlignment="1">
      <alignment vertical="center"/>
    </xf>
    <xf numFmtId="38" fontId="13" fillId="4" borderId="0" xfId="0" applyNumberFormat="1" applyFont="1" applyFill="1" applyBorder="1" applyAlignment="1"/>
    <xf numFmtId="187" fontId="13" fillId="4" borderId="0" xfId="2117" applyNumberFormat="1" applyFont="1" applyFill="1" applyBorder="1" applyAlignment="1">
      <alignment vertical="center"/>
    </xf>
    <xf numFmtId="0" fontId="13" fillId="0" borderId="0" xfId="2117" applyFont="1" applyFill="1" applyBorder="1" applyAlignment="1">
      <alignment horizontal="right" vertical="center"/>
    </xf>
    <xf numFmtId="38" fontId="8" fillId="12" borderId="34" xfId="0" applyNumberFormat="1" applyFont="1" applyFill="1" applyBorder="1" applyAlignment="1">
      <alignment horizontal="center" vertical="center"/>
    </xf>
    <xf numFmtId="38" fontId="28" fillId="0" borderId="0" xfId="0" applyNumberFormat="1" applyFont="1" applyBorder="1" applyAlignment="1">
      <alignment vertical="center"/>
    </xf>
    <xf numFmtId="0" fontId="8" fillId="4" borderId="0" xfId="2117" applyFont="1" applyFill="1" applyBorder="1" applyAlignment="1">
      <alignment vertical="center"/>
    </xf>
    <xf numFmtId="38" fontId="10" fillId="0" borderId="0" xfId="0" applyNumberFormat="1" applyFont="1" applyFill="1" applyBorder="1" applyAlignment="1"/>
    <xf numFmtId="38" fontId="13" fillId="0" borderId="0" xfId="0" applyNumberFormat="1" applyFont="1" applyAlignment="1">
      <alignment horizontal="left" vertical="center"/>
    </xf>
    <xf numFmtId="38" fontId="28" fillId="0" borderId="0" xfId="0" applyNumberFormat="1" applyFont="1" applyBorder="1" applyAlignment="1">
      <alignment horizontal="left" vertical="center"/>
    </xf>
    <xf numFmtId="0" fontId="20" fillId="0" borderId="22" xfId="2118" applyNumberFormat="1" applyFont="1" applyFill="1" applyBorder="1" applyAlignment="1" applyProtection="1">
      <alignment horizontal="left" vertical="center"/>
    </xf>
    <xf numFmtId="0" fontId="20" fillId="0" borderId="0" xfId="2118" applyNumberFormat="1" applyFont="1" applyFill="1" applyBorder="1" applyAlignment="1" applyProtection="1">
      <alignment horizontal="left" vertical="center"/>
    </xf>
    <xf numFmtId="38" fontId="46" fillId="0" borderId="0" xfId="0" applyNumberFormat="1" applyFont="1" applyFill="1" applyBorder="1" applyAlignment="1"/>
    <xf numFmtId="38" fontId="27" fillId="0" borderId="0" xfId="0" applyNumberFormat="1" applyFont="1" applyFill="1" applyBorder="1" applyAlignment="1"/>
    <xf numFmtId="38" fontId="28" fillId="0" borderId="0" xfId="0" applyNumberFormat="1" applyFont="1" applyFill="1" applyBorder="1" applyAlignment="1"/>
    <xf numFmtId="38" fontId="28" fillId="0" borderId="0" xfId="0" applyNumberFormat="1" applyFont="1" applyAlignment="1">
      <alignment horizontal="left" vertical="center"/>
    </xf>
    <xf numFmtId="38" fontId="32" fillId="4" borderId="0" xfId="0" applyNumberFormat="1" applyFont="1" applyFill="1" applyBorder="1" applyAlignment="1"/>
    <xf numFmtId="38" fontId="141" fillId="0" borderId="11" xfId="2118" applyNumberFormat="1" applyFont="1" applyFill="1" applyBorder="1" applyAlignment="1" applyProtection="1">
      <alignment horizontal="center" vertical="center"/>
    </xf>
    <xf numFmtId="38" fontId="32" fillId="0" borderId="0" xfId="0" applyNumberFormat="1" applyFont="1" applyFill="1" applyBorder="1" applyAlignment="1"/>
    <xf numFmtId="38" fontId="27" fillId="0" borderId="22" xfId="0" applyNumberFormat="1" applyFont="1" applyFill="1" applyBorder="1" applyAlignment="1"/>
    <xf numFmtId="38" fontId="27" fillId="0" borderId="17" xfId="0" applyNumberFormat="1" applyFont="1" applyFill="1" applyBorder="1" applyAlignment="1"/>
    <xf numFmtId="38" fontId="51" fillId="0" borderId="0" xfId="2118" applyNumberFormat="1" applyFont="1" applyFill="1" applyBorder="1" applyAlignment="1" applyProtection="1">
      <alignment horizontal="left"/>
    </xf>
    <xf numFmtId="38" fontId="28" fillId="4" borderId="0" xfId="0" applyNumberFormat="1" applyFont="1" applyFill="1" applyBorder="1" applyAlignment="1">
      <alignment horizontal="left"/>
    </xf>
    <xf numFmtId="38" fontId="10" fillId="0" borderId="22" xfId="0" applyNumberFormat="1" applyFont="1" applyFill="1" applyBorder="1" applyAlignment="1"/>
    <xf numFmtId="38" fontId="10" fillId="0" borderId="17" xfId="0" applyNumberFormat="1" applyFont="1" applyFill="1" applyBorder="1" applyAlignment="1"/>
    <xf numFmtId="0" fontId="17" fillId="0" borderId="0" xfId="2117" applyFont="1"/>
    <xf numFmtId="38" fontId="46" fillId="0" borderId="17" xfId="0" applyNumberFormat="1" applyFont="1" applyFill="1" applyBorder="1" applyAlignment="1"/>
    <xf numFmtId="38" fontId="28" fillId="4" borderId="0" xfId="0" applyNumberFormat="1" applyFont="1" applyFill="1" applyBorder="1" applyAlignment="1">
      <alignment horizontal="right"/>
    </xf>
    <xf numFmtId="38" fontId="28" fillId="0" borderId="17" xfId="0" applyNumberFormat="1" applyFont="1" applyFill="1" applyBorder="1" applyAlignment="1"/>
    <xf numFmtId="38" fontId="70" fillId="0" borderId="11" xfId="1630" applyFont="1" applyFill="1">
      <alignment horizontal="center" vertical="center"/>
    </xf>
    <xf numFmtId="38" fontId="28" fillId="4" borderId="0" xfId="1627" applyNumberFormat="1" applyFont="1" applyFill="1" applyBorder="1" applyAlignment="1">
      <alignment vertical="center"/>
    </xf>
    <xf numFmtId="38" fontId="46" fillId="0" borderId="0" xfId="2117" applyNumberFormat="1" applyFont="1" applyFill="1" applyBorder="1" applyAlignment="1">
      <alignment vertical="center"/>
    </xf>
    <xf numFmtId="0" fontId="46" fillId="0" borderId="0" xfId="2117" applyFont="1" applyFill="1" applyBorder="1" applyAlignment="1">
      <alignment vertical="center"/>
    </xf>
    <xf numFmtId="184" fontId="28" fillId="0" borderId="0" xfId="2117" applyNumberFormat="1" applyFont="1" applyFill="1" applyBorder="1" applyAlignment="1">
      <alignment vertical="center"/>
    </xf>
    <xf numFmtId="184" fontId="10" fillId="0" borderId="0" xfId="0" applyNumberFormat="1" applyFont="1" applyFill="1" applyBorder="1" applyAlignment="1"/>
    <xf numFmtId="38" fontId="28" fillId="0" borderId="0" xfId="2117" applyNumberFormat="1" applyFont="1" applyBorder="1" applyAlignment="1">
      <alignment vertical="center"/>
    </xf>
    <xf numFmtId="0" fontId="28" fillId="0" borderId="0" xfId="2117" applyFont="1" applyFill="1" applyBorder="1" applyAlignment="1">
      <alignment vertical="center"/>
    </xf>
    <xf numFmtId="38" fontId="46" fillId="0" borderId="0" xfId="1627" applyNumberFormat="1" applyFont="1" applyFill="1" applyBorder="1" applyAlignment="1">
      <alignment vertical="center"/>
    </xf>
    <xf numFmtId="38" fontId="45" fillId="0" borderId="0" xfId="1627" applyNumberFormat="1" applyFont="1" applyFill="1" applyBorder="1" applyAlignment="1">
      <alignment vertical="center"/>
    </xf>
    <xf numFmtId="184" fontId="10" fillId="0" borderId="0" xfId="2117" applyNumberFormat="1" applyFont="1" applyAlignment="1">
      <alignment vertical="center"/>
    </xf>
    <xf numFmtId="38" fontId="27" fillId="10" borderId="0" xfId="0" applyNumberFormat="1" applyFont="1" applyFill="1" applyBorder="1" applyAlignment="1">
      <alignment vertical="center"/>
    </xf>
    <xf numFmtId="182" fontId="32" fillId="0" borderId="36" xfId="1417" applyNumberFormat="1" applyFont="1" applyFill="1" applyBorder="1" applyAlignment="1">
      <alignment horizontal="center" vertical="center"/>
    </xf>
    <xf numFmtId="182" fontId="32" fillId="0" borderId="21" xfId="1417" applyNumberFormat="1" applyFont="1" applyFill="1" applyBorder="1" applyAlignment="1">
      <alignment horizontal="center" vertical="center"/>
    </xf>
    <xf numFmtId="38" fontId="32" fillId="0" borderId="0" xfId="2117" applyNumberFormat="1" applyFont="1" applyBorder="1" applyAlignment="1">
      <alignment vertical="center"/>
    </xf>
    <xf numFmtId="184" fontId="17" fillId="0" borderId="0" xfId="2117" applyNumberFormat="1" applyFont="1"/>
    <xf numFmtId="38" fontId="28" fillId="12" borderId="76" xfId="0" applyNumberFormat="1" applyFont="1" applyFill="1" applyBorder="1" applyAlignment="1">
      <alignment horizontal="center" vertical="center"/>
    </xf>
    <xf numFmtId="38" fontId="28" fillId="12" borderId="77" xfId="0" applyNumberFormat="1" applyFont="1" applyFill="1" applyBorder="1" applyAlignment="1">
      <alignment horizontal="right" vertical="center"/>
    </xf>
    <xf numFmtId="0" fontId="32" fillId="12" borderId="76" xfId="2117" applyFont="1" applyFill="1" applyBorder="1" applyAlignment="1">
      <alignment vertical="center"/>
    </xf>
    <xf numFmtId="184" fontId="28" fillId="12" borderId="18" xfId="2117" applyNumberFormat="1" applyFont="1" applyFill="1" applyBorder="1" applyAlignment="1">
      <alignment vertical="center"/>
    </xf>
    <xf numFmtId="184" fontId="28" fillId="12" borderId="21" xfId="2117" applyNumberFormat="1" applyFont="1" applyFill="1" applyBorder="1" applyAlignment="1">
      <alignment vertical="center"/>
    </xf>
    <xf numFmtId="184" fontId="28" fillId="0" borderId="0" xfId="0" applyNumberFormat="1" applyFont="1" applyFill="1" applyBorder="1" applyAlignment="1">
      <alignment horizontal="right" vertical="center"/>
    </xf>
    <xf numFmtId="38" fontId="13" fillId="12" borderId="78" xfId="0" applyNumberFormat="1" applyFont="1" applyFill="1" applyBorder="1" applyAlignment="1">
      <alignment horizontal="right" vertical="center"/>
    </xf>
    <xf numFmtId="38" fontId="13" fillId="12" borderId="76" xfId="0" applyNumberFormat="1" applyFont="1" applyFill="1" applyBorder="1" applyAlignment="1">
      <alignment horizontal="right" vertical="center"/>
    </xf>
    <xf numFmtId="38" fontId="13" fillId="12" borderId="79" xfId="0" applyNumberFormat="1" applyFont="1" applyFill="1" applyBorder="1" applyAlignment="1">
      <alignment horizontal="center" vertical="center"/>
    </xf>
    <xf numFmtId="38" fontId="13" fillId="12" borderId="80" xfId="0" applyNumberFormat="1" applyFont="1" applyFill="1" applyBorder="1" applyAlignment="1">
      <alignment horizontal="center" vertical="center"/>
    </xf>
    <xf numFmtId="38" fontId="13" fillId="12" borderId="81" xfId="0" applyNumberFormat="1" applyFont="1" applyFill="1" applyBorder="1" applyAlignment="1">
      <alignment horizontal="center" vertical="center"/>
    </xf>
    <xf numFmtId="38" fontId="8" fillId="12" borderId="81" xfId="0" applyNumberFormat="1" applyFont="1" applyFill="1" applyBorder="1" applyAlignment="1">
      <alignment horizontal="center" vertical="center"/>
    </xf>
    <xf numFmtId="38" fontId="8" fillId="12" borderId="79" xfId="0" applyNumberFormat="1" applyFont="1" applyFill="1" applyBorder="1" applyAlignment="1">
      <alignment horizontal="center" vertical="center"/>
    </xf>
    <xf numFmtId="38" fontId="8" fillId="12" borderId="82" xfId="0" applyNumberFormat="1" applyFont="1" applyFill="1" applyBorder="1" applyAlignment="1">
      <alignment horizontal="center" vertical="center"/>
    </xf>
    <xf numFmtId="38" fontId="28" fillId="0" borderId="17" xfId="0" applyNumberFormat="1" applyFont="1" applyFill="1" applyBorder="1" applyAlignment="1">
      <alignment horizontal="left"/>
    </xf>
    <xf numFmtId="38" fontId="28" fillId="0" borderId="0" xfId="0" applyNumberFormat="1" applyFont="1" applyFill="1" applyBorder="1" applyAlignment="1">
      <alignment horizontal="left"/>
    </xf>
    <xf numFmtId="182" fontId="28" fillId="0" borderId="0" xfId="1417" applyNumberFormat="1" applyFont="1" applyFill="1" applyBorder="1" applyAlignment="1">
      <alignment horizontal="left"/>
    </xf>
    <xf numFmtId="193" fontId="28" fillId="0" borderId="0" xfId="0" applyNumberFormat="1" applyFont="1" applyFill="1" applyBorder="1" applyAlignment="1"/>
    <xf numFmtId="38" fontId="13" fillId="4" borderId="0" xfId="0" applyNumberFormat="1" applyFont="1" applyFill="1" applyBorder="1" applyAlignment="1">
      <alignment horizontal="right"/>
    </xf>
    <xf numFmtId="254" fontId="8" fillId="0" borderId="0" xfId="1628" applyNumberFormat="1" applyFont="1" applyFill="1" applyBorder="1" applyAlignment="1">
      <alignment vertical="center"/>
    </xf>
    <xf numFmtId="254" fontId="13" fillId="0" borderId="0" xfId="1628" applyNumberFormat="1" applyFont="1" applyFill="1" applyBorder="1" applyAlignment="1">
      <alignment vertical="center"/>
    </xf>
    <xf numFmtId="0" fontId="9" fillId="0" borderId="0" xfId="2114" applyFont="1" applyBorder="1"/>
    <xf numFmtId="0" fontId="9" fillId="0" borderId="17" xfId="2114" applyFont="1" applyFill="1" applyBorder="1"/>
    <xf numFmtId="0" fontId="9" fillId="0" borderId="0" xfId="2114" applyFont="1" applyFill="1" applyBorder="1"/>
    <xf numFmtId="0" fontId="9" fillId="4" borderId="17" xfId="2114" applyFont="1" applyFill="1" applyBorder="1"/>
    <xf numFmtId="0" fontId="20" fillId="0" borderId="0" xfId="2118" applyNumberFormat="1" applyFont="1" applyFill="1" applyAlignment="1" applyProtection="1">
      <alignment horizontal="left" vertical="center"/>
    </xf>
    <xf numFmtId="0" fontId="9" fillId="0" borderId="17" xfId="2114" applyFont="1" applyBorder="1"/>
    <xf numFmtId="0" fontId="66" fillId="0" borderId="0" xfId="2114" applyFont="1" applyBorder="1" applyAlignment="1">
      <alignment horizontal="left" indent="1"/>
    </xf>
    <xf numFmtId="0" fontId="19" fillId="0" borderId="17" xfId="2115" applyFont="1" applyBorder="1" applyAlignment="1">
      <alignment vertical="center" wrapText="1"/>
    </xf>
    <xf numFmtId="0" fontId="19" fillId="0" borderId="0" xfId="2115" applyFont="1" applyBorder="1" applyAlignment="1">
      <alignment vertical="center" wrapText="1"/>
    </xf>
    <xf numFmtId="0" fontId="68" fillId="0" borderId="17" xfId="2114" applyFont="1" applyBorder="1" applyAlignment="1">
      <alignment vertical="center"/>
    </xf>
    <xf numFmtId="0" fontId="68" fillId="0" borderId="0" xfId="2114" applyFont="1" applyBorder="1" applyAlignment="1">
      <alignment vertical="center"/>
    </xf>
    <xf numFmtId="0" fontId="69" fillId="0" borderId="17" xfId="2114" applyFont="1" applyBorder="1" applyAlignment="1">
      <alignment vertical="center"/>
    </xf>
    <xf numFmtId="0" fontId="69" fillId="0" borderId="0" xfId="2114" applyFont="1" applyBorder="1" applyAlignment="1">
      <alignment vertical="center"/>
    </xf>
    <xf numFmtId="0" fontId="13" fillId="0" borderId="17" xfId="2114" applyFont="1" applyBorder="1"/>
    <xf numFmtId="0" fontId="13" fillId="0" borderId="0" xfId="2114" applyFont="1" applyBorder="1"/>
    <xf numFmtId="38" fontId="5" fillId="0" borderId="0" xfId="0" applyNumberFormat="1" applyFont="1" applyBorder="1" applyAlignment="1">
      <alignment horizontal="right" vertical="center"/>
    </xf>
    <xf numFmtId="0" fontId="20" fillId="0" borderId="37" xfId="2118" applyNumberFormat="1" applyFont="1" applyFill="1" applyBorder="1" applyAlignment="1" applyProtection="1">
      <alignment vertical="center"/>
    </xf>
    <xf numFmtId="0" fontId="34" fillId="0" borderId="0" xfId="2114" applyFont="1" applyBorder="1" applyAlignment="1">
      <alignment horizontal="left" indent="1"/>
    </xf>
    <xf numFmtId="0" fontId="8" fillId="12" borderId="56" xfId="0" applyNumberFormat="1" applyFont="1" applyFill="1" applyBorder="1" applyAlignment="1">
      <alignment vertical="center"/>
    </xf>
    <xf numFmtId="0" fontId="8" fillId="12" borderId="13" xfId="0" applyNumberFormat="1" applyFont="1" applyFill="1" applyBorder="1" applyAlignment="1">
      <alignment vertical="center"/>
    </xf>
    <xf numFmtId="0" fontId="13" fillId="12" borderId="21" xfId="0" applyNumberFormat="1" applyFont="1" applyFill="1" applyBorder="1" applyAlignment="1">
      <alignment vertical="center"/>
    </xf>
    <xf numFmtId="0" fontId="8" fillId="12" borderId="21" xfId="0" applyNumberFormat="1" applyFont="1" applyFill="1" applyBorder="1" applyAlignment="1">
      <alignment vertical="center"/>
    </xf>
    <xf numFmtId="0" fontId="8" fillId="12" borderId="86" xfId="0" applyNumberFormat="1" applyFont="1" applyFill="1" applyBorder="1" applyAlignment="1">
      <alignment vertical="center"/>
    </xf>
    <xf numFmtId="41" fontId="66" fillId="0" borderId="0" xfId="1628" applyFont="1" applyFill="1" applyBorder="1" applyAlignment="1">
      <alignment horizontal="left" vertical="center" indent="1"/>
    </xf>
    <xf numFmtId="0" fontId="20" fillId="0" borderId="38" xfId="2118" applyNumberFormat="1" applyFont="1" applyFill="1" applyBorder="1" applyAlignment="1" applyProtection="1">
      <alignment vertical="center"/>
    </xf>
    <xf numFmtId="0" fontId="67" fillId="0" borderId="0" xfId="2115" applyFont="1" applyFill="1" applyBorder="1" applyAlignment="1">
      <alignment vertical="center"/>
    </xf>
    <xf numFmtId="38" fontId="65" fillId="0" borderId="0" xfId="1628" applyNumberFormat="1" applyFont="1" applyFill="1" applyBorder="1" applyAlignment="1">
      <alignment vertical="center"/>
    </xf>
    <xf numFmtId="38" fontId="13" fillId="0" borderId="0" xfId="2114" applyNumberFormat="1" applyFont="1" applyBorder="1" applyAlignment="1">
      <alignment horizontal="left" indent="1"/>
    </xf>
    <xf numFmtId="194" fontId="13" fillId="0" borderId="0" xfId="2114" applyNumberFormat="1" applyFont="1" applyBorder="1" applyAlignment="1">
      <alignment horizontal="left" indent="1"/>
    </xf>
    <xf numFmtId="182" fontId="66" fillId="0" borderId="0" xfId="1417" applyNumberFormat="1" applyFont="1" applyBorder="1" applyAlignment="1">
      <alignment horizontal="left" indent="1"/>
    </xf>
    <xf numFmtId="0" fontId="13" fillId="0" borderId="0" xfId="0" applyNumberFormat="1" applyFont="1" applyFill="1" applyBorder="1" applyAlignment="1">
      <alignment vertical="center"/>
    </xf>
    <xf numFmtId="38" fontId="26" fillId="10" borderId="0" xfId="0" applyNumberFormat="1" applyFont="1" applyFill="1" applyBorder="1" applyAlignment="1">
      <alignment horizontal="right" vertical="center"/>
    </xf>
    <xf numFmtId="38" fontId="13" fillId="0" borderId="0" xfId="0" applyNumberFormat="1" applyFont="1" applyFill="1" applyBorder="1" applyAlignment="1"/>
    <xf numFmtId="38" fontId="28" fillId="0" borderId="0" xfId="0" applyNumberFormat="1" applyFont="1" applyBorder="1" applyAlignment="1"/>
    <xf numFmtId="38" fontId="8" fillId="0" borderId="0" xfId="0" applyNumberFormat="1" applyFont="1" applyFill="1" applyBorder="1" applyAlignment="1"/>
    <xf numFmtId="38" fontId="31" fillId="0" borderId="0" xfId="0" applyNumberFormat="1" applyFont="1" applyAlignment="1"/>
    <xf numFmtId="38" fontId="13" fillId="0" borderId="17" xfId="0" applyNumberFormat="1" applyFont="1" applyBorder="1" applyAlignment="1"/>
    <xf numFmtId="38" fontId="13" fillId="0" borderId="0" xfId="0" applyNumberFormat="1" applyFont="1" applyBorder="1" applyAlignment="1"/>
    <xf numFmtId="38" fontId="8" fillId="4" borderId="42" xfId="0" applyNumberFormat="1" applyFont="1" applyFill="1" applyBorder="1" applyAlignment="1"/>
    <xf numFmtId="184" fontId="8" fillId="4" borderId="21" xfId="0" applyNumberFormat="1" applyFont="1" applyFill="1" applyBorder="1" applyAlignment="1"/>
    <xf numFmtId="38" fontId="8" fillId="4" borderId="44" xfId="0" applyNumberFormat="1" applyFont="1" applyFill="1" applyBorder="1" applyAlignment="1"/>
    <xf numFmtId="184" fontId="13" fillId="4" borderId="21" xfId="0" applyNumberFormat="1" applyFont="1" applyFill="1" applyBorder="1" applyAlignment="1"/>
    <xf numFmtId="38" fontId="13" fillId="4" borderId="44" xfId="0" applyNumberFormat="1" applyFont="1" applyFill="1" applyBorder="1" applyAlignment="1"/>
    <xf numFmtId="184" fontId="13" fillId="4" borderId="47" xfId="0" applyNumberFormat="1" applyFont="1" applyFill="1" applyBorder="1" applyAlignment="1"/>
    <xf numFmtId="38" fontId="13" fillId="4" borderId="48" xfId="0" applyNumberFormat="1" applyFont="1" applyFill="1" applyBorder="1" applyAlignment="1"/>
    <xf numFmtId="184" fontId="8" fillId="4" borderId="48" xfId="0" applyNumberFormat="1" applyFont="1" applyFill="1" applyBorder="1" applyAlignment="1"/>
    <xf numFmtId="40" fontId="13" fillId="0" borderId="0" xfId="0" applyNumberFormat="1" applyFont="1" applyBorder="1" applyAlignment="1"/>
    <xf numFmtId="38" fontId="13" fillId="0" borderId="49" xfId="0" applyNumberFormat="1" applyFont="1" applyBorder="1" applyAlignment="1"/>
    <xf numFmtId="38" fontId="28" fillId="0" borderId="0" xfId="0" quotePrefix="1" applyNumberFormat="1" applyFont="1" applyBorder="1" applyAlignment="1"/>
    <xf numFmtId="0" fontId="144" fillId="0" borderId="49" xfId="2113" applyFont="1" applyBorder="1"/>
    <xf numFmtId="184" fontId="8" fillId="0" borderId="0" xfId="0" applyNumberFormat="1" applyFont="1" applyFill="1" applyBorder="1" applyAlignment="1"/>
    <xf numFmtId="38" fontId="28" fillId="0" borderId="0" xfId="0" applyNumberFormat="1" applyFont="1" applyBorder="1" applyAlignment="1">
      <alignment horizontal="left"/>
    </xf>
    <xf numFmtId="186" fontId="13" fillId="0" borderId="0" xfId="1548" applyNumberFormat="1" applyFont="1" applyFill="1" applyBorder="1"/>
    <xf numFmtId="41" fontId="13" fillId="4" borderId="0" xfId="1548" applyNumberFormat="1" applyFont="1" applyFill="1" applyBorder="1"/>
    <xf numFmtId="186" fontId="13" fillId="4" borderId="0" xfId="1548" applyNumberFormat="1" applyFont="1" applyFill="1" applyBorder="1"/>
    <xf numFmtId="184" fontId="13" fillId="0" borderId="0" xfId="0" applyNumberFormat="1" applyFont="1" applyFill="1" applyBorder="1" applyAlignment="1"/>
    <xf numFmtId="38" fontId="26" fillId="0" borderId="0" xfId="0" applyNumberFormat="1" applyFont="1" applyFill="1" applyBorder="1" applyAlignment="1">
      <alignment horizontal="center" vertical="center"/>
    </xf>
    <xf numFmtId="38" fontId="17" fillId="0" borderId="0" xfId="0" applyNumberFormat="1" applyFont="1" applyBorder="1" applyAlignment="1">
      <alignment horizontal="left" vertical="center"/>
    </xf>
    <xf numFmtId="38" fontId="13" fillId="0" borderId="0" xfId="0" applyNumberFormat="1" applyFont="1" applyAlignment="1"/>
    <xf numFmtId="38" fontId="13" fillId="0" borderId="0" xfId="0" applyNumberFormat="1" applyFont="1" applyBorder="1" applyAlignment="1">
      <alignment horizontal="right"/>
    </xf>
    <xf numFmtId="38" fontId="13" fillId="12" borderId="21" xfId="0" applyNumberFormat="1" applyFont="1" applyFill="1" applyBorder="1" applyAlignment="1">
      <alignment horizontal="left" vertical="center"/>
    </xf>
    <xf numFmtId="38" fontId="8" fillId="12" borderId="21" xfId="0" applyNumberFormat="1" applyFont="1" applyFill="1" applyBorder="1" applyAlignment="1">
      <alignment vertical="center"/>
    </xf>
    <xf numFmtId="38" fontId="13" fillId="0" borderId="0" xfId="0" applyNumberFormat="1" applyFont="1" applyFill="1" applyBorder="1" applyAlignment="1">
      <alignment horizontal="right"/>
    </xf>
    <xf numFmtId="0" fontId="20" fillId="0" borderId="22" xfId="2118" applyNumberFormat="1" applyFont="1" applyFill="1" applyBorder="1" applyAlignment="1" applyProtection="1">
      <alignment horizontal="left" vertical="center"/>
    </xf>
    <xf numFmtId="38" fontId="8" fillId="0" borderId="0" xfId="0" applyNumberFormat="1" applyFont="1" applyFill="1" applyBorder="1" applyAlignment="1">
      <alignment vertical="center"/>
    </xf>
    <xf numFmtId="38" fontId="13" fillId="12" borderId="21" xfId="0" applyNumberFormat="1" applyFont="1" applyFill="1" applyBorder="1" applyAlignment="1">
      <alignment horizontal="left" vertical="center" indent="1"/>
    </xf>
    <xf numFmtId="38" fontId="13" fillId="12" borderId="21" xfId="0" applyNumberFormat="1" applyFont="1" applyFill="1" applyBorder="1" applyAlignment="1"/>
    <xf numFmtId="38" fontId="8" fillId="12" borderId="21" xfId="0" applyNumberFormat="1" applyFont="1" applyFill="1" applyBorder="1" applyAlignment="1">
      <alignment horizontal="left" vertical="center"/>
    </xf>
    <xf numFmtId="38" fontId="8" fillId="12" borderId="21" xfId="0" applyNumberFormat="1" applyFont="1" applyFill="1" applyBorder="1" applyAlignment="1">
      <alignment horizontal="left" vertical="center" indent="1"/>
    </xf>
    <xf numFmtId="38" fontId="141" fillId="0" borderId="11" xfId="2118" applyNumberFormat="1" applyFont="1" applyFill="1" applyBorder="1" applyAlignment="1" applyProtection="1">
      <alignment horizontal="center" vertical="center"/>
    </xf>
    <xf numFmtId="0" fontId="17" fillId="0" borderId="0" xfId="2117" applyFont="1"/>
    <xf numFmtId="0" fontId="20" fillId="0" borderId="22" xfId="2118" applyNumberFormat="1" applyFont="1" applyFill="1" applyBorder="1" applyAlignment="1" applyProtection="1">
      <alignment vertical="center"/>
    </xf>
    <xf numFmtId="38" fontId="8" fillId="12" borderId="21" xfId="0" applyNumberFormat="1" applyFont="1" applyFill="1" applyBorder="1" applyAlignment="1"/>
    <xf numFmtId="38" fontId="13" fillId="12" borderId="23" xfId="0" applyNumberFormat="1" applyFont="1" applyFill="1" applyBorder="1" applyAlignment="1"/>
    <xf numFmtId="38" fontId="13" fillId="4" borderId="0" xfId="0" applyNumberFormat="1" applyFont="1" applyFill="1" applyBorder="1" applyAlignment="1"/>
    <xf numFmtId="0" fontId="9" fillId="0" borderId="0" xfId="2114" applyFont="1" applyBorder="1"/>
    <xf numFmtId="0" fontId="9" fillId="0" borderId="17" xfId="2114" applyFont="1" applyFill="1" applyBorder="1"/>
    <xf numFmtId="0" fontId="9" fillId="0" borderId="0" xfId="2114" applyFont="1" applyFill="1" applyBorder="1"/>
    <xf numFmtId="0" fontId="9" fillId="4" borderId="17" xfId="2114" applyFont="1" applyFill="1" applyBorder="1"/>
    <xf numFmtId="0" fontId="20" fillId="0" borderId="0" xfId="2118" applyNumberFormat="1" applyFont="1" applyFill="1" applyAlignment="1" applyProtection="1">
      <alignment horizontal="left" vertical="center"/>
    </xf>
    <xf numFmtId="0" fontId="9" fillId="0" borderId="17" xfId="2114" applyFont="1" applyBorder="1"/>
    <xf numFmtId="0" fontId="66" fillId="0" borderId="0" xfId="2114" applyFont="1" applyBorder="1" applyAlignment="1">
      <alignment horizontal="left" indent="1"/>
    </xf>
    <xf numFmtId="0" fontId="19" fillId="0" borderId="17" xfId="2115" applyFont="1" applyBorder="1" applyAlignment="1">
      <alignment vertical="center" wrapText="1"/>
    </xf>
    <xf numFmtId="0" fontId="19" fillId="0" borderId="0" xfId="2115" applyFont="1" applyBorder="1" applyAlignment="1">
      <alignment vertical="center" wrapText="1"/>
    </xf>
    <xf numFmtId="0" fontId="68" fillId="0" borderId="17" xfId="2114" applyFont="1" applyBorder="1" applyAlignment="1">
      <alignment vertical="center"/>
    </xf>
    <xf numFmtId="0" fontId="68" fillId="0" borderId="0" xfId="2114" applyFont="1" applyBorder="1" applyAlignment="1">
      <alignment vertical="center"/>
    </xf>
    <xf numFmtId="0" fontId="69" fillId="0" borderId="17" xfId="2114" applyFont="1" applyBorder="1" applyAlignment="1">
      <alignment vertical="center"/>
    </xf>
    <xf numFmtId="0" fontId="69" fillId="0" borderId="0" xfId="2114" applyFont="1" applyBorder="1" applyAlignment="1">
      <alignment vertical="center"/>
    </xf>
    <xf numFmtId="0" fontId="13" fillId="0" borderId="17" xfId="2114" applyFont="1" applyBorder="1"/>
    <xf numFmtId="0" fontId="13" fillId="0" borderId="0" xfId="2114" applyFont="1" applyBorder="1"/>
    <xf numFmtId="38" fontId="5" fillId="0" borderId="0" xfId="0" applyNumberFormat="1" applyFont="1" applyBorder="1" applyAlignment="1">
      <alignment horizontal="right" vertical="center"/>
    </xf>
    <xf numFmtId="0" fontId="20" fillId="0" borderId="37" xfId="2118" applyNumberFormat="1" applyFont="1" applyFill="1" applyBorder="1" applyAlignment="1" applyProtection="1">
      <alignment vertical="center"/>
    </xf>
    <xf numFmtId="0" fontId="19" fillId="0" borderId="0" xfId="2115" applyFont="1" applyFill="1" applyBorder="1" applyAlignment="1">
      <alignment vertical="center"/>
    </xf>
    <xf numFmtId="0" fontId="34" fillId="0" borderId="0" xfId="2114" applyFont="1" applyBorder="1" applyAlignment="1">
      <alignment horizontal="left" indent="1"/>
    </xf>
    <xf numFmtId="38" fontId="13" fillId="0" borderId="0" xfId="1628" applyNumberFormat="1" applyFont="1" applyFill="1" applyBorder="1" applyAlignment="1">
      <alignment vertical="center"/>
    </xf>
    <xf numFmtId="38" fontId="17" fillId="0" borderId="0" xfId="0" applyNumberFormat="1" applyFont="1" applyBorder="1" applyAlignment="1">
      <alignment vertical="center"/>
    </xf>
    <xf numFmtId="38" fontId="13" fillId="12" borderId="83" xfId="0" applyNumberFormat="1" applyFont="1" applyFill="1" applyBorder="1" applyAlignment="1">
      <alignment horizontal="left" indent="2"/>
    </xf>
    <xf numFmtId="38" fontId="192" fillId="12" borderId="83" xfId="0" applyNumberFormat="1" applyFont="1" applyFill="1" applyBorder="1" applyAlignment="1">
      <alignment horizontal="left" vertical="center" indent="1"/>
    </xf>
    <xf numFmtId="38" fontId="13" fillId="12" borderId="84" xfId="0" applyNumberFormat="1" applyFont="1" applyFill="1" applyBorder="1" applyAlignment="1">
      <alignment horizontal="left" indent="2"/>
    </xf>
    <xf numFmtId="38" fontId="192" fillId="12" borderId="84" xfId="0" applyNumberFormat="1" applyFont="1" applyFill="1" applyBorder="1" applyAlignment="1">
      <alignment horizontal="left" vertical="center" indent="1"/>
    </xf>
    <xf numFmtId="38" fontId="13" fillId="12" borderId="85" xfId="0" applyNumberFormat="1" applyFont="1" applyFill="1" applyBorder="1" applyAlignment="1">
      <alignment horizontal="left" indent="2"/>
    </xf>
    <xf numFmtId="38" fontId="192" fillId="12" borderId="85" xfId="0" applyNumberFormat="1" applyFont="1" applyFill="1" applyBorder="1" applyAlignment="1">
      <alignment horizontal="left" vertical="center" indent="1"/>
    </xf>
    <xf numFmtId="38" fontId="141" fillId="0" borderId="11" xfId="1630" applyFont="1" applyFill="1">
      <alignment horizontal="center" vertical="center"/>
    </xf>
    <xf numFmtId="38" fontId="13" fillId="12" borderId="21" xfId="0" applyNumberFormat="1" applyFont="1" applyFill="1" applyBorder="1" applyAlignment="1">
      <alignment horizontal="left" vertical="center" wrapText="1" indent="1"/>
    </xf>
    <xf numFmtId="0" fontId="19" fillId="10" borderId="39" xfId="2115" applyFont="1" applyFill="1" applyBorder="1" applyAlignment="1">
      <alignment horizontal="center" vertical="center"/>
    </xf>
    <xf numFmtId="0" fontId="19" fillId="10" borderId="50" xfId="2115" applyFont="1" applyFill="1" applyBorder="1" applyAlignment="1">
      <alignment horizontal="center" vertical="center"/>
    </xf>
    <xf numFmtId="41" fontId="8" fillId="12" borderId="21" xfId="1628" applyFont="1" applyFill="1" applyBorder="1" applyAlignment="1">
      <alignment horizontal="left" vertical="center" indent="1"/>
    </xf>
    <xf numFmtId="41" fontId="13" fillId="12" borderId="21" xfId="1628" applyFont="1" applyFill="1" applyBorder="1" applyAlignment="1">
      <alignment horizontal="left" vertical="center" indent="1"/>
    </xf>
    <xf numFmtId="41" fontId="8" fillId="12" borderId="13" xfId="1628" applyFont="1" applyFill="1" applyBorder="1" applyAlignment="1">
      <alignment horizontal="left" vertical="center" indent="1"/>
    </xf>
    <xf numFmtId="41" fontId="8" fillId="12" borderId="48" xfId="1628" applyFont="1" applyFill="1" applyBorder="1" applyAlignment="1">
      <alignment horizontal="left" vertical="center" wrapText="1" indent="1"/>
    </xf>
    <xf numFmtId="38" fontId="8" fillId="0" borderId="0" xfId="1628" applyNumberFormat="1" applyFont="1" applyFill="1" applyBorder="1" applyAlignment="1">
      <alignment vertical="center"/>
    </xf>
    <xf numFmtId="0" fontId="69" fillId="0" borderId="17" xfId="2114" applyFont="1" applyBorder="1"/>
    <xf numFmtId="0" fontId="69" fillId="0" borderId="0" xfId="2114" applyFont="1" applyBorder="1"/>
    <xf numFmtId="0" fontId="68" fillId="0" borderId="17" xfId="2114" applyFont="1" applyBorder="1"/>
    <xf numFmtId="0" fontId="68" fillId="0" borderId="0" xfId="2114" applyFont="1" applyBorder="1"/>
    <xf numFmtId="0" fontId="68" fillId="0" borderId="17" xfId="2114" applyFont="1" applyFill="1" applyBorder="1"/>
    <xf numFmtId="0" fontId="13" fillId="0" borderId="0" xfId="2114" applyFont="1" applyFill="1" applyBorder="1"/>
    <xf numFmtId="0" fontId="66" fillId="0" borderId="0" xfId="2114" applyFont="1" applyFill="1" applyBorder="1" applyAlignment="1">
      <alignment horizontal="left" indent="1"/>
    </xf>
    <xf numFmtId="38" fontId="13" fillId="0" borderId="0" xfId="1628" applyNumberFormat="1" applyFont="1" applyFill="1" applyBorder="1"/>
    <xf numFmtId="38" fontId="8" fillId="0" borderId="0" xfId="2114" applyNumberFormat="1" applyFont="1" applyFill="1" applyBorder="1"/>
    <xf numFmtId="37" fontId="13" fillId="0" borderId="0" xfId="1628" applyNumberFormat="1" applyFont="1" applyFill="1" applyBorder="1" applyAlignment="1">
      <alignment vertical="center"/>
    </xf>
    <xf numFmtId="0" fontId="19" fillId="0" borderId="0" xfId="2115" applyFont="1" applyFill="1" applyBorder="1" applyAlignment="1">
      <alignment horizontal="right" vertical="center"/>
    </xf>
    <xf numFmtId="0" fontId="69" fillId="0" borderId="0" xfId="2114" applyFont="1" applyFill="1" applyBorder="1" applyAlignment="1">
      <alignment vertical="center"/>
    </xf>
    <xf numFmtId="41" fontId="28" fillId="0" borderId="0" xfId="1628" applyFont="1" applyFill="1" applyBorder="1" applyAlignment="1">
      <alignment vertical="center"/>
    </xf>
    <xf numFmtId="38" fontId="46" fillId="0" borderId="0" xfId="0" applyNumberFormat="1" applyFont="1" applyFill="1" applyBorder="1" applyAlignment="1">
      <alignment vertical="top"/>
    </xf>
    <xf numFmtId="38" fontId="28" fillId="0" borderId="0" xfId="0" applyNumberFormat="1" applyFont="1" applyFill="1" applyBorder="1" applyAlignment="1">
      <alignment vertical="top" wrapText="1"/>
    </xf>
    <xf numFmtId="38" fontId="8" fillId="0" borderId="13" xfId="0" applyNumberFormat="1" applyFont="1" applyFill="1" applyBorder="1" applyAlignment="1">
      <alignment vertical="center"/>
    </xf>
    <xf numFmtId="0" fontId="144" fillId="0" borderId="0" xfId="2113" applyFont="1" applyFill="1" applyBorder="1"/>
    <xf numFmtId="38" fontId="31" fillId="0" borderId="22" xfId="0" applyNumberFormat="1" applyFont="1" applyBorder="1" applyAlignment="1"/>
    <xf numFmtId="38" fontId="31" fillId="0" borderId="0" xfId="0" applyNumberFormat="1" applyFont="1" applyBorder="1" applyAlignment="1"/>
    <xf numFmtId="38" fontId="31" fillId="0" borderId="17" xfId="0" applyNumberFormat="1" applyFont="1" applyBorder="1" applyAlignment="1"/>
    <xf numFmtId="0" fontId="144" fillId="0" borderId="0" xfId="2113" applyFont="1" applyBorder="1"/>
    <xf numFmtId="38" fontId="26" fillId="10" borderId="52" xfId="0" applyNumberFormat="1" applyFont="1" applyFill="1" applyBorder="1" applyAlignment="1">
      <alignment horizontal="right" vertical="center"/>
    </xf>
    <xf numFmtId="38" fontId="26" fillId="10" borderId="18" xfId="0" applyNumberFormat="1" applyFont="1" applyFill="1" applyBorder="1" applyAlignment="1">
      <alignment horizontal="right" vertical="center"/>
    </xf>
    <xf numFmtId="0" fontId="20" fillId="4" borderId="22" xfId="2118" applyNumberFormat="1" applyFont="1" applyFill="1" applyBorder="1" applyAlignment="1" applyProtection="1">
      <alignment horizontal="left" vertical="center"/>
    </xf>
    <xf numFmtId="0" fontId="19" fillId="0" borderId="0" xfId="2115" applyFont="1" applyFill="1" applyBorder="1" applyAlignment="1">
      <alignment horizontal="center" vertical="center"/>
    </xf>
    <xf numFmtId="38" fontId="8" fillId="0" borderId="0" xfId="0" applyNumberFormat="1" applyFont="1" applyFill="1" applyBorder="1" applyAlignment="1">
      <alignment horizontal="center"/>
    </xf>
    <xf numFmtId="38" fontId="13" fillId="12" borderId="0" xfId="0" applyNumberFormat="1" applyFont="1" applyFill="1" applyBorder="1" applyAlignment="1"/>
    <xf numFmtId="38" fontId="13" fillId="0" borderId="0" xfId="0" applyNumberFormat="1" applyFont="1" applyFill="1" applyBorder="1" applyAlignment="1">
      <alignment horizontal="center"/>
    </xf>
    <xf numFmtId="38" fontId="157" fillId="4" borderId="0" xfId="2116" applyFont="1" applyAlignment="1">
      <alignment wrapText="1"/>
    </xf>
    <xf numFmtId="38" fontId="157" fillId="4" borderId="0" xfId="2118" applyNumberFormat="1" applyFont="1" applyFill="1" applyAlignment="1" applyProtection="1">
      <alignment wrapText="1"/>
    </xf>
    <xf numFmtId="38" fontId="157" fillId="4" borderId="0" xfId="2118" quotePrefix="1" applyNumberFormat="1" applyFont="1" applyFill="1" applyAlignment="1" applyProtection="1"/>
    <xf numFmtId="41" fontId="200" fillId="0" borderId="13" xfId="0" applyNumberFormat="1" applyFont="1" applyFill="1" applyBorder="1" applyAlignment="1">
      <alignment horizontal="right" vertical="center"/>
    </xf>
    <xf numFmtId="41" fontId="200" fillId="0" borderId="0" xfId="1540" applyNumberFormat="1" applyFont="1" applyFill="1" applyBorder="1" applyAlignment="1">
      <alignment horizontal="right" vertical="center"/>
    </xf>
    <xf numFmtId="37" fontId="201" fillId="0" borderId="0" xfId="0" applyNumberFormat="1" applyFont="1" applyFill="1" applyBorder="1" applyAlignment="1">
      <alignment horizontal="right"/>
    </xf>
    <xf numFmtId="37" fontId="199" fillId="0" borderId="21" xfId="0" applyNumberFormat="1" applyFont="1" applyFill="1" applyBorder="1" applyAlignment="1">
      <alignment vertical="center"/>
    </xf>
    <xf numFmtId="37" fontId="202" fillId="0" borderId="0" xfId="0" applyNumberFormat="1" applyFont="1" applyFill="1" applyBorder="1" applyAlignment="1">
      <alignment horizontal="right" vertical="center" wrapText="1"/>
    </xf>
    <xf numFmtId="38" fontId="19" fillId="10" borderId="0" xfId="0" applyNumberFormat="1" applyFont="1" applyFill="1" applyBorder="1" applyAlignment="1">
      <alignment horizontal="right" vertical="center"/>
    </xf>
    <xf numFmtId="38" fontId="295" fillId="0" borderId="0" xfId="0" applyNumberFormat="1" applyFont="1" applyFill="1" applyBorder="1" applyAlignment="1"/>
    <xf numFmtId="0" fontId="290" fillId="0" borderId="18" xfId="2117" applyFont="1" applyFill="1" applyBorder="1" applyAlignment="1">
      <alignment vertical="center"/>
    </xf>
    <xf numFmtId="38" fontId="289" fillId="0" borderId="0" xfId="2117" applyNumberFormat="1" applyFont="1" applyFill="1" applyBorder="1" applyAlignment="1">
      <alignment vertical="center"/>
    </xf>
    <xf numFmtId="0" fontId="289" fillId="0" borderId="0" xfId="2117" applyFont="1" applyFill="1" applyBorder="1" applyAlignment="1">
      <alignment vertical="center"/>
    </xf>
    <xf numFmtId="0" fontId="13" fillId="12" borderId="76" xfId="2117" applyFont="1" applyFill="1" applyBorder="1" applyAlignment="1">
      <alignment vertical="center"/>
    </xf>
    <xf numFmtId="187" fontId="64" fillId="0" borderId="0" xfId="2117" applyNumberFormat="1" applyFont="1" applyFill="1" applyBorder="1" applyAlignment="1">
      <alignment vertical="center"/>
    </xf>
    <xf numFmtId="0" fontId="8" fillId="0" borderId="21" xfId="2117" applyFont="1" applyFill="1" applyBorder="1" applyAlignment="1">
      <alignment vertical="center"/>
    </xf>
    <xf numFmtId="38" fontId="290" fillId="0" borderId="0" xfId="0" applyNumberFormat="1" applyFont="1" applyAlignment="1"/>
    <xf numFmtId="0" fontId="34" fillId="0" borderId="0" xfId="2114" applyFont="1" applyFill="1" applyBorder="1" applyAlignment="1">
      <alignment horizontal="left" indent="1"/>
    </xf>
    <xf numFmtId="0" fontId="291" fillId="0" borderId="0" xfId="2117" applyFont="1" applyFill="1" applyBorder="1" applyAlignment="1">
      <alignment vertical="center"/>
    </xf>
    <xf numFmtId="40" fontId="8" fillId="0" borderId="0" xfId="1628" applyNumberFormat="1" applyFont="1" applyFill="1" applyBorder="1" applyAlignment="1">
      <alignment vertical="center"/>
    </xf>
    <xf numFmtId="0" fontId="291" fillId="0" borderId="18" xfId="2117" applyFont="1" applyFill="1" applyBorder="1" applyAlignment="1">
      <alignment vertical="center"/>
    </xf>
    <xf numFmtId="0" fontId="13" fillId="12" borderId="7" xfId="2117" applyFont="1" applyFill="1" applyBorder="1" applyAlignment="1">
      <alignment vertical="center"/>
    </xf>
    <xf numFmtId="184" fontId="292" fillId="0" borderId="18" xfId="2117" applyNumberFormat="1" applyFont="1" applyFill="1" applyBorder="1" applyAlignment="1">
      <alignment vertical="center"/>
    </xf>
    <xf numFmtId="41" fontId="291" fillId="0" borderId="18" xfId="1540" applyFont="1" applyBorder="1" applyAlignment="1">
      <alignment horizontal="left" vertical="center"/>
    </xf>
    <xf numFmtId="195" fontId="8" fillId="0" borderId="0" xfId="0" applyNumberFormat="1" applyFont="1" applyFill="1" applyBorder="1" applyAlignment="1">
      <alignment horizontal="center" vertical="center"/>
    </xf>
    <xf numFmtId="38" fontId="26" fillId="10" borderId="61" xfId="0" applyNumberFormat="1" applyFont="1" applyFill="1" applyBorder="1" applyAlignment="1"/>
    <xf numFmtId="38" fontId="26" fillId="10" borderId="0" xfId="0" applyNumberFormat="1" applyFont="1" applyFill="1" applyBorder="1" applyAlignment="1">
      <alignment horizontal="right" vertical="center"/>
    </xf>
    <xf numFmtId="182" fontId="199" fillId="4" borderId="23" xfId="0" applyNumberFormat="1" applyFont="1" applyFill="1" applyBorder="1" applyAlignment="1"/>
    <xf numFmtId="38" fontId="199" fillId="4" borderId="21" xfId="0" applyNumberFormat="1" applyFont="1" applyFill="1" applyBorder="1" applyAlignment="1"/>
    <xf numFmtId="38" fontId="199" fillId="0" borderId="21" xfId="0" applyNumberFormat="1" applyFont="1" applyBorder="1" applyAlignment="1"/>
    <xf numFmtId="38" fontId="199" fillId="4" borderId="21" xfId="0" applyNumberFormat="1" applyFont="1" applyFill="1" applyBorder="1" applyAlignment="1">
      <alignment horizontal="right"/>
    </xf>
    <xf numFmtId="38" fontId="202" fillId="4" borderId="21" xfId="0" applyNumberFormat="1" applyFont="1" applyFill="1" applyBorder="1" applyAlignment="1">
      <alignment horizontal="center"/>
    </xf>
    <xf numFmtId="38" fontId="199" fillId="0" borderId="0" xfId="0" applyNumberFormat="1" applyFont="1" applyAlignment="1"/>
    <xf numFmtId="38" fontId="199" fillId="0" borderId="23" xfId="0" applyNumberFormat="1" applyFont="1" applyBorder="1" applyAlignment="1"/>
    <xf numFmtId="38" fontId="199" fillId="4" borderId="13" xfId="0" applyNumberFormat="1" applyFont="1" applyFill="1" applyBorder="1" applyAlignment="1"/>
    <xf numFmtId="38" fontId="199" fillId="4" borderId="23" xfId="0" applyNumberFormat="1" applyFont="1" applyFill="1" applyBorder="1" applyAlignment="1"/>
    <xf numFmtId="38" fontId="202" fillId="4" borderId="13" xfId="0" applyNumberFormat="1" applyFont="1" applyFill="1" applyBorder="1" applyAlignment="1">
      <alignment horizontal="center"/>
    </xf>
    <xf numFmtId="38" fontId="202" fillId="4" borderId="23" xfId="0" applyNumberFormat="1" applyFont="1" applyFill="1" applyBorder="1" applyAlignment="1">
      <alignment horizontal="center"/>
    </xf>
    <xf numFmtId="38" fontId="199" fillId="4" borderId="13" xfId="0" applyNumberFormat="1" applyFont="1" applyFill="1" applyBorder="1" applyAlignment="1">
      <alignment horizontal="right"/>
    </xf>
    <xf numFmtId="184" fontId="202" fillId="4" borderId="21" xfId="0" applyNumberFormat="1" applyFont="1" applyFill="1" applyBorder="1" applyAlignment="1">
      <alignment horizontal="center"/>
    </xf>
    <xf numFmtId="38" fontId="26" fillId="10" borderId="0" xfId="0" applyNumberFormat="1" applyFont="1" applyFill="1" applyBorder="1" applyAlignment="1">
      <alignment horizontal="center" vertical="center"/>
    </xf>
    <xf numFmtId="38" fontId="26" fillId="10" borderId="0" xfId="0" applyNumberFormat="1" applyFont="1" applyFill="1" applyBorder="1" applyAlignment="1">
      <alignment horizontal="center" vertical="center"/>
    </xf>
    <xf numFmtId="0" fontId="26" fillId="10" borderId="0" xfId="2117" applyFont="1" applyFill="1" applyBorder="1" applyAlignment="1">
      <alignment horizontal="right" vertical="center"/>
    </xf>
    <xf numFmtId="184" fontId="199" fillId="0" borderId="13" xfId="2117" applyNumberFormat="1" applyFont="1" applyFill="1" applyBorder="1" applyAlignment="1">
      <alignment vertical="center"/>
    </xf>
    <xf numFmtId="184" fontId="199" fillId="0" borderId="18" xfId="2117" applyNumberFormat="1" applyFont="1" applyBorder="1" applyAlignment="1">
      <alignment vertical="center"/>
    </xf>
    <xf numFmtId="184" fontId="199" fillId="0" borderId="18" xfId="2117" applyNumberFormat="1" applyFont="1" applyFill="1" applyBorder="1" applyAlignment="1">
      <alignment vertical="center"/>
    </xf>
    <xf numFmtId="184" fontId="199" fillId="0" borderId="23" xfId="2117" applyNumberFormat="1" applyFont="1" applyBorder="1" applyAlignment="1">
      <alignment vertical="center"/>
    </xf>
    <xf numFmtId="38" fontId="8" fillId="0" borderId="17" xfId="0" applyNumberFormat="1" applyFont="1" applyFill="1" applyBorder="1" applyAlignment="1"/>
    <xf numFmtId="38" fontId="8" fillId="0" borderId="0" xfId="0" applyNumberFormat="1" applyFont="1" applyFill="1" applyBorder="1" applyAlignment="1"/>
    <xf numFmtId="187" fontId="8" fillId="0" borderId="0" xfId="2117" applyNumberFormat="1" applyFont="1" applyFill="1" applyBorder="1" applyAlignment="1">
      <alignment vertical="center"/>
    </xf>
    <xf numFmtId="38" fontId="8" fillId="12" borderId="34" xfId="0" applyNumberFormat="1" applyFont="1" applyFill="1" applyBorder="1" applyAlignment="1">
      <alignment horizontal="center" vertical="center"/>
    </xf>
    <xf numFmtId="187" fontId="202" fillId="0" borderId="0" xfId="2117" applyNumberFormat="1" applyFont="1" applyFill="1" applyBorder="1" applyAlignment="1">
      <alignment vertical="center"/>
    </xf>
    <xf numFmtId="187" fontId="202" fillId="0" borderId="0" xfId="2117" applyNumberFormat="1" applyFont="1" applyBorder="1" applyAlignment="1">
      <alignment vertical="center"/>
    </xf>
    <xf numFmtId="0" fontId="13" fillId="0" borderId="0" xfId="2114" applyFont="1" applyFill="1" applyBorder="1"/>
    <xf numFmtId="38" fontId="13" fillId="0" borderId="0" xfId="1628" applyNumberFormat="1" applyFont="1" applyFill="1" applyBorder="1" applyAlignment="1">
      <alignment vertical="center"/>
    </xf>
    <xf numFmtId="38" fontId="199" fillId="0" borderId="0" xfId="1628" applyNumberFormat="1" applyFont="1" applyFill="1" applyBorder="1" applyAlignment="1">
      <alignment vertical="center"/>
    </xf>
    <xf numFmtId="38" fontId="199" fillId="4" borderId="0" xfId="1628" applyNumberFormat="1" applyFont="1" applyFill="1" applyBorder="1" applyAlignment="1">
      <alignment vertical="center"/>
    </xf>
    <xf numFmtId="0" fontId="19" fillId="10" borderId="39" xfId="2115" applyFont="1" applyFill="1" applyBorder="1" applyAlignment="1">
      <alignment horizontal="right" vertical="center"/>
    </xf>
    <xf numFmtId="0" fontId="19" fillId="10" borderId="39" xfId="2115" applyFont="1" applyFill="1" applyBorder="1" applyAlignment="1">
      <alignment horizontal="right" vertical="center"/>
    </xf>
    <xf numFmtId="38" fontId="13" fillId="0" borderId="145" xfId="1628" applyNumberFormat="1" applyFont="1" applyFill="1" applyBorder="1" applyAlignment="1">
      <alignment horizontal="center" vertical="center"/>
    </xf>
    <xf numFmtId="38" fontId="13" fillId="0" borderId="146" xfId="1628" applyNumberFormat="1" applyFont="1" applyFill="1" applyBorder="1" applyAlignment="1">
      <alignment horizontal="center" vertical="center"/>
    </xf>
    <xf numFmtId="38" fontId="13" fillId="0" borderId="147" xfId="1628" applyNumberFormat="1" applyFont="1" applyFill="1" applyBorder="1" applyAlignment="1">
      <alignment horizontal="center" vertical="center"/>
    </xf>
    <xf numFmtId="41" fontId="13" fillId="0" borderId="83" xfId="1543" applyFont="1" applyFill="1" applyBorder="1" applyAlignment="1">
      <alignment wrapText="1"/>
    </xf>
    <xf numFmtId="41" fontId="13" fillId="0" borderId="84" xfId="1543" applyFont="1" applyFill="1" applyBorder="1" applyAlignment="1"/>
    <xf numFmtId="41" fontId="13" fillId="0" borderId="85" xfId="1543" applyFont="1" applyFill="1" applyBorder="1" applyAlignment="1"/>
    <xf numFmtId="38" fontId="0" fillId="0" borderId="0" xfId="0" applyNumberFormat="1" applyAlignment="1"/>
    <xf numFmtId="0" fontId="0" fillId="0" borderId="0" xfId="0">
      <alignment vertical="center"/>
    </xf>
    <xf numFmtId="38" fontId="8" fillId="4" borderId="21" xfId="0" applyNumberFormat="1" applyFont="1" applyFill="1" applyBorder="1" applyAlignment="1"/>
    <xf numFmtId="38" fontId="8" fillId="4" borderId="40" xfId="0" applyNumberFormat="1" applyFont="1" applyFill="1" applyBorder="1" applyAlignment="1"/>
    <xf numFmtId="38" fontId="13" fillId="4" borderId="21" xfId="0" applyNumberFormat="1" applyFont="1" applyFill="1" applyBorder="1" applyAlignment="1"/>
    <xf numFmtId="38" fontId="13" fillId="4" borderId="40" xfId="0" applyNumberFormat="1" applyFont="1" applyFill="1" applyBorder="1" applyAlignment="1"/>
    <xf numFmtId="38" fontId="13" fillId="4" borderId="41" xfId="0" applyNumberFormat="1" applyFont="1" applyFill="1" applyBorder="1" applyAlignment="1"/>
    <xf numFmtId="38" fontId="13" fillId="4" borderId="23" xfId="0" applyNumberFormat="1" applyFont="1" applyFill="1" applyBorder="1" applyAlignment="1"/>
    <xf numFmtId="38" fontId="13" fillId="0" borderId="40" xfId="0" applyNumberFormat="1" applyFont="1" applyFill="1" applyBorder="1" applyAlignment="1"/>
    <xf numFmtId="38" fontId="13" fillId="0" borderId="21" xfId="0" applyNumberFormat="1" applyFont="1" applyFill="1" applyBorder="1" applyAlignment="1"/>
    <xf numFmtId="38" fontId="13" fillId="0" borderId="41" xfId="0" applyNumberFormat="1" applyFont="1" applyFill="1" applyBorder="1" applyAlignment="1"/>
    <xf numFmtId="38" fontId="13" fillId="0" borderId="23" xfId="0" applyNumberFormat="1" applyFont="1" applyFill="1" applyBorder="1" applyAlignment="1"/>
    <xf numFmtId="258" fontId="8" fillId="4" borderId="21" xfId="1543" applyNumberFormat="1" applyFont="1" applyFill="1" applyBorder="1" applyAlignment="1"/>
    <xf numFmtId="258" fontId="8" fillId="4" borderId="43" xfId="1543" applyNumberFormat="1" applyFont="1" applyFill="1" applyBorder="1" applyAlignment="1"/>
    <xf numFmtId="38" fontId="13" fillId="0" borderId="42" xfId="0" applyNumberFormat="1" applyFont="1" applyFill="1" applyBorder="1" applyAlignment="1"/>
    <xf numFmtId="258" fontId="13" fillId="4" borderId="21" xfId="1543" applyNumberFormat="1" applyFont="1" applyFill="1" applyBorder="1" applyAlignment="1"/>
    <xf numFmtId="258" fontId="13" fillId="4" borderId="43" xfId="1543" applyNumberFormat="1" applyFont="1" applyFill="1" applyBorder="1" applyAlignment="1"/>
    <xf numFmtId="258" fontId="13" fillId="0" borderId="21" xfId="1543" applyNumberFormat="1" applyFont="1" applyFill="1" applyBorder="1" applyAlignment="1"/>
    <xf numFmtId="258" fontId="13" fillId="4" borderId="45" xfId="1543" applyNumberFormat="1" applyFont="1" applyFill="1" applyBorder="1" applyAlignment="1"/>
    <xf numFmtId="258" fontId="13" fillId="4" borderId="46" xfId="1543" applyNumberFormat="1" applyFont="1" applyFill="1" applyBorder="1" applyAlignment="1"/>
    <xf numFmtId="38" fontId="10" fillId="0" borderId="0" xfId="2116" applyFont="1" applyFill="1"/>
    <xf numFmtId="254" fontId="8" fillId="0" borderId="21" xfId="1628" applyNumberFormat="1" applyFont="1" applyFill="1" applyBorder="1" applyAlignment="1">
      <alignment vertical="center"/>
    </xf>
    <xf numFmtId="254" fontId="13" fillId="0" borderId="21" xfId="1628" applyNumberFormat="1" applyFont="1" applyFill="1" applyBorder="1" applyAlignment="1">
      <alignment vertical="center"/>
    </xf>
    <xf numFmtId="41" fontId="199" fillId="44" borderId="21" xfId="1628" applyFont="1" applyFill="1" applyBorder="1" applyAlignment="1">
      <alignment vertical="center"/>
    </xf>
    <xf numFmtId="254" fontId="13" fillId="0" borderId="13" xfId="1628" applyNumberFormat="1" applyFont="1" applyFill="1" applyBorder="1" applyAlignment="1">
      <alignment vertical="center"/>
    </xf>
    <xf numFmtId="41" fontId="199" fillId="44" borderId="13" xfId="1628" applyFont="1" applyFill="1" applyBorder="1" applyAlignment="1">
      <alignment vertical="center"/>
    </xf>
    <xf numFmtId="254" fontId="8" fillId="0" borderId="56" xfId="1628" applyNumberFormat="1" applyFont="1" applyFill="1" applyBorder="1" applyAlignment="1">
      <alignment vertical="center"/>
    </xf>
    <xf numFmtId="38" fontId="65" fillId="91" borderId="0" xfId="1628" applyNumberFormat="1" applyFont="1" applyFill="1" applyBorder="1" applyAlignment="1">
      <alignment vertical="center"/>
    </xf>
    <xf numFmtId="38" fontId="296" fillId="0" borderId="0" xfId="1628" applyNumberFormat="1" applyFont="1" applyFill="1" applyBorder="1" applyAlignment="1">
      <alignment vertical="center"/>
    </xf>
    <xf numFmtId="38" fontId="296" fillId="91" borderId="0" xfId="1628" applyNumberFormat="1" applyFont="1" applyFill="1" applyBorder="1" applyAlignment="1">
      <alignment vertical="center"/>
    </xf>
    <xf numFmtId="259" fontId="8" fillId="0" borderId="21" xfId="1628" applyNumberFormat="1" applyFont="1" applyFill="1" applyBorder="1" applyAlignment="1">
      <alignment vertical="center"/>
    </xf>
    <xf numFmtId="259" fontId="8" fillId="91" borderId="21" xfId="1628" applyNumberFormat="1" applyFont="1" applyFill="1" applyBorder="1" applyAlignment="1">
      <alignment vertical="center"/>
    </xf>
    <xf numFmtId="259" fontId="8" fillId="0" borderId="56" xfId="1628" applyNumberFormat="1" applyFont="1" applyFill="1" applyBorder="1" applyAlignment="1">
      <alignment vertical="center"/>
    </xf>
    <xf numFmtId="259" fontId="8" fillId="91" borderId="56" xfId="1628" applyNumberFormat="1" applyFont="1" applyFill="1" applyBorder="1" applyAlignment="1">
      <alignment vertical="center"/>
    </xf>
    <xf numFmtId="38" fontId="13" fillId="0" borderId="21" xfId="0" applyNumberFormat="1" applyFont="1" applyFill="1" applyBorder="1" applyAlignment="1">
      <alignment vertical="center"/>
    </xf>
    <xf numFmtId="177" fontId="13" fillId="0" borderId="21" xfId="0" applyNumberFormat="1" applyFont="1" applyBorder="1" applyAlignment="1">
      <alignment vertical="center"/>
    </xf>
    <xf numFmtId="182" fontId="13" fillId="12" borderId="70" xfId="1402" applyNumberFormat="1" applyFont="1" applyFill="1" applyBorder="1" applyAlignment="1">
      <alignment vertical="center" wrapText="1"/>
    </xf>
    <xf numFmtId="38" fontId="13" fillId="0" borderId="58" xfId="0" applyNumberFormat="1" applyFont="1" applyBorder="1" applyAlignment="1"/>
    <xf numFmtId="38" fontId="13" fillId="0" borderId="13" xfId="0" applyNumberFormat="1" applyFont="1" applyFill="1" applyBorder="1" applyAlignment="1">
      <alignment vertical="center"/>
    </xf>
    <xf numFmtId="177" fontId="13" fillId="0" borderId="13" xfId="0" applyNumberFormat="1" applyFont="1" applyBorder="1" applyAlignment="1">
      <alignment vertical="center"/>
    </xf>
    <xf numFmtId="38" fontId="13" fillId="0" borderId="59" xfId="0" applyNumberFormat="1" applyFont="1" applyBorder="1" applyAlignment="1"/>
    <xf numFmtId="38" fontId="8" fillId="0" borderId="23" xfId="0" applyNumberFormat="1" applyFont="1" applyBorder="1" applyAlignment="1">
      <alignment vertical="center"/>
    </xf>
    <xf numFmtId="177" fontId="8" fillId="0" borderId="23" xfId="0" applyNumberFormat="1" applyFont="1" applyBorder="1" applyAlignment="1">
      <alignment vertical="center"/>
    </xf>
    <xf numFmtId="182" fontId="8" fillId="12" borderId="71" xfId="1402" applyNumberFormat="1" applyFont="1" applyFill="1" applyBorder="1" applyAlignment="1">
      <alignment vertical="center" wrapText="1"/>
    </xf>
    <xf numFmtId="38" fontId="13" fillId="0" borderId="60" xfId="0" applyNumberFormat="1" applyFont="1" applyBorder="1" applyAlignment="1"/>
    <xf numFmtId="182" fontId="13" fillId="12" borderId="154" xfId="1402" applyNumberFormat="1" applyFont="1" applyFill="1" applyBorder="1" applyAlignment="1">
      <alignment vertical="center" wrapText="1"/>
    </xf>
    <xf numFmtId="38" fontId="13" fillId="0" borderId="155" xfId="0" applyNumberFormat="1" applyFont="1" applyBorder="1" applyAlignment="1"/>
    <xf numFmtId="38" fontId="8" fillId="0" borderId="23" xfId="0" applyNumberFormat="1" applyFont="1" applyFill="1" applyBorder="1" applyAlignment="1">
      <alignment vertical="center"/>
    </xf>
    <xf numFmtId="177" fontId="8" fillId="0" borderId="156" xfId="0" applyNumberFormat="1" applyFont="1" applyBorder="1" applyAlignment="1">
      <alignment vertical="center"/>
    </xf>
    <xf numFmtId="38" fontId="13" fillId="0" borderId="58" xfId="0" applyNumberFormat="1" applyFont="1" applyBorder="1" applyAlignment="1">
      <alignment vertical="center"/>
    </xf>
    <xf numFmtId="38" fontId="13" fillId="0" borderId="59" xfId="0" applyNumberFormat="1" applyFont="1" applyBorder="1" applyAlignment="1">
      <alignment vertical="center"/>
    </xf>
    <xf numFmtId="177" fontId="8" fillId="0" borderId="157" xfId="0" applyNumberFormat="1" applyFont="1" applyBorder="1" applyAlignment="1">
      <alignment vertical="center"/>
    </xf>
    <xf numFmtId="182" fontId="13" fillId="12" borderId="158" xfId="1402" applyNumberFormat="1" applyFont="1" applyFill="1" applyBorder="1" applyAlignment="1">
      <alignment vertical="center" wrapText="1"/>
    </xf>
    <xf numFmtId="38" fontId="8" fillId="0" borderId="159" xfId="0" applyNumberFormat="1" applyFont="1" applyBorder="1" applyAlignment="1">
      <alignment vertical="center"/>
    </xf>
    <xf numFmtId="37" fontId="13" fillId="0" borderId="0" xfId="1543" applyNumberFormat="1" applyFont="1" applyFill="1" applyBorder="1" applyAlignment="1">
      <alignment horizontal="right" vertical="center" wrapText="1"/>
    </xf>
    <xf numFmtId="37" fontId="13" fillId="0" borderId="18" xfId="1543" applyNumberFormat="1" applyFont="1" applyFill="1" applyBorder="1" applyAlignment="1">
      <alignment horizontal="right" vertical="center" wrapText="1"/>
    </xf>
    <xf numFmtId="37" fontId="13" fillId="0" borderId="13" xfId="1543" applyNumberFormat="1" applyFont="1" applyFill="1" applyBorder="1" applyAlignment="1">
      <alignment horizontal="right" vertical="center" wrapText="1"/>
    </xf>
    <xf numFmtId="37" fontId="13" fillId="0" borderId="0" xfId="1543" applyNumberFormat="1" applyFont="1" applyFill="1" applyBorder="1" applyAlignment="1">
      <alignment vertical="center" wrapText="1"/>
    </xf>
    <xf numFmtId="37" fontId="13" fillId="0" borderId="0" xfId="1548" applyNumberFormat="1" applyFont="1" applyFill="1" applyBorder="1" applyAlignment="1">
      <alignment horizontal="right" vertical="center" wrapText="1"/>
    </xf>
    <xf numFmtId="37" fontId="13" fillId="0" borderId="20" xfId="1543" applyNumberFormat="1" applyFont="1" applyFill="1" applyBorder="1" applyAlignment="1">
      <alignment vertical="center" wrapText="1"/>
    </xf>
    <xf numFmtId="37" fontId="13" fillId="91" borderId="0" xfId="1548" applyNumberFormat="1" applyFont="1" applyFill="1" applyBorder="1" applyAlignment="1">
      <alignment horizontal="right" vertical="center" wrapText="1"/>
    </xf>
    <xf numFmtId="37" fontId="13" fillId="0" borderId="21" xfId="1543" applyNumberFormat="1" applyFont="1" applyFill="1" applyBorder="1" applyAlignment="1">
      <alignment horizontal="right" vertical="center" wrapText="1"/>
    </xf>
    <xf numFmtId="37" fontId="28" fillId="0" borderId="18" xfId="1543" applyNumberFormat="1" applyFont="1" applyFill="1" applyBorder="1" applyAlignment="1">
      <alignment horizontal="right" vertical="center" wrapText="1"/>
    </xf>
    <xf numFmtId="37" fontId="13" fillId="0" borderId="13" xfId="1548" applyNumberFormat="1" applyFont="1" applyFill="1" applyBorder="1" applyAlignment="1">
      <alignment horizontal="right" vertical="center" wrapText="1"/>
    </xf>
    <xf numFmtId="37" fontId="13" fillId="0" borderId="0" xfId="0" applyNumberFormat="1" applyFont="1" applyFill="1" applyBorder="1" applyAlignment="1">
      <alignment horizontal="right" vertical="center"/>
    </xf>
    <xf numFmtId="37" fontId="13" fillId="0" borderId="0" xfId="0" applyNumberFormat="1" applyFont="1" applyFill="1" applyBorder="1" applyAlignment="1">
      <alignment horizontal="right" vertical="center" wrapText="1"/>
    </xf>
    <xf numFmtId="38" fontId="13" fillId="0" borderId="0" xfId="0" applyNumberFormat="1" applyFont="1" applyFill="1" applyBorder="1" applyAlignment="1">
      <alignment vertical="center"/>
    </xf>
    <xf numFmtId="37" fontId="13" fillId="0" borderId="13" xfId="1543" applyNumberFormat="1" applyFont="1" applyFill="1" applyBorder="1" applyAlignment="1">
      <alignment vertical="center"/>
    </xf>
    <xf numFmtId="37" fontId="13" fillId="91" borderId="0" xfId="0" applyNumberFormat="1" applyFont="1" applyFill="1" applyBorder="1" applyAlignment="1">
      <alignment vertical="center"/>
    </xf>
    <xf numFmtId="37" fontId="13" fillId="0" borderId="0" xfId="0" applyNumberFormat="1" applyFont="1" applyFill="1" applyBorder="1" applyAlignment="1">
      <alignment vertical="center"/>
    </xf>
    <xf numFmtId="37" fontId="13" fillId="91" borderId="18" xfId="0" applyNumberFormat="1" applyFont="1" applyFill="1" applyBorder="1" applyAlignment="1">
      <alignment vertical="center"/>
    </xf>
    <xf numFmtId="37" fontId="13" fillId="0" borderId="18" xfId="0" applyNumberFormat="1" applyFont="1" applyFill="1" applyBorder="1" applyAlignment="1">
      <alignment vertical="center"/>
    </xf>
    <xf numFmtId="37" fontId="13" fillId="91" borderId="13" xfId="1543" applyNumberFormat="1" applyFont="1" applyFill="1" applyBorder="1" applyAlignment="1">
      <alignment vertical="center"/>
    </xf>
    <xf numFmtId="37" fontId="13" fillId="91" borderId="13" xfId="0" applyNumberFormat="1" applyFont="1" applyFill="1" applyBorder="1" applyAlignment="1">
      <alignment vertical="center"/>
    </xf>
    <xf numFmtId="37" fontId="13" fillId="0" borderId="13" xfId="0" applyNumberFormat="1" applyFont="1" applyFill="1" applyBorder="1" applyAlignment="1">
      <alignment vertical="center"/>
    </xf>
    <xf numFmtId="37" fontId="13" fillId="0" borderId="18" xfId="1543" applyNumberFormat="1" applyFont="1" applyFill="1" applyBorder="1" applyAlignment="1">
      <alignment vertical="center"/>
    </xf>
    <xf numFmtId="37" fontId="13" fillId="0" borderId="0" xfId="1548" applyNumberFormat="1" applyFont="1" applyFill="1" applyBorder="1" applyAlignment="1">
      <alignment vertical="center"/>
    </xf>
    <xf numFmtId="41" fontId="13" fillId="0" borderId="18" xfId="0" applyNumberFormat="1" applyFont="1" applyFill="1" applyBorder="1" applyAlignment="1">
      <alignment vertical="center"/>
    </xf>
    <xf numFmtId="37" fontId="8" fillId="0" borderId="21" xfId="1543" applyNumberFormat="1" applyFont="1" applyFill="1" applyBorder="1" applyAlignment="1">
      <alignment vertical="center"/>
    </xf>
    <xf numFmtId="37" fontId="13" fillId="0" borderId="21" xfId="0" applyNumberFormat="1" applyFont="1" applyFill="1" applyBorder="1" applyAlignment="1">
      <alignment vertical="center"/>
    </xf>
    <xf numFmtId="37" fontId="296" fillId="0" borderId="21" xfId="0" applyNumberFormat="1" applyFont="1" applyFill="1" applyBorder="1" applyAlignment="1">
      <alignment vertical="center"/>
    </xf>
    <xf numFmtId="37" fontId="13" fillId="0" borderId="13" xfId="0" applyNumberFormat="1" applyFont="1" applyFill="1" applyBorder="1" applyAlignment="1">
      <alignment vertical="center" wrapText="1"/>
    </xf>
    <xf numFmtId="190" fontId="297" fillId="0" borderId="0" xfId="0" applyNumberFormat="1" applyFont="1" applyFill="1" applyBorder="1" applyAlignment="1">
      <alignment horizontal="right" vertical="center" wrapText="1"/>
    </xf>
    <xf numFmtId="190" fontId="13" fillId="0" borderId="0" xfId="0" applyNumberFormat="1" applyFont="1" applyFill="1" applyBorder="1" applyAlignment="1">
      <alignment horizontal="right" vertical="center" wrapText="1"/>
    </xf>
    <xf numFmtId="37" fontId="8" fillId="0" borderId="18" xfId="0" applyNumberFormat="1" applyFont="1" applyFill="1" applyBorder="1" applyAlignment="1">
      <alignment horizontal="right" vertical="center" wrapText="1"/>
    </xf>
    <xf numFmtId="195" fontId="8" fillId="0" borderId="21" xfId="1543" applyNumberFormat="1" applyFont="1" applyFill="1" applyBorder="1" applyAlignment="1">
      <alignment horizontal="right" vertical="center"/>
    </xf>
    <xf numFmtId="195" fontId="13" fillId="0" borderId="21" xfId="1543" applyNumberFormat="1" applyFont="1" applyFill="1" applyBorder="1" applyAlignment="1">
      <alignment horizontal="right" vertical="center"/>
    </xf>
    <xf numFmtId="195" fontId="13" fillId="91" borderId="21" xfId="1543" applyNumberFormat="1" applyFont="1" applyFill="1" applyBorder="1" applyAlignment="1">
      <alignment horizontal="right" vertical="center"/>
    </xf>
    <xf numFmtId="195" fontId="8" fillId="91" borderId="21" xfId="1543" applyNumberFormat="1" applyFont="1" applyFill="1" applyBorder="1" applyAlignment="1">
      <alignment horizontal="right" vertical="center"/>
    </xf>
    <xf numFmtId="195" fontId="8" fillId="0" borderId="13" xfId="1543" applyNumberFormat="1" applyFont="1" applyFill="1" applyBorder="1" applyAlignment="1">
      <alignment horizontal="right" vertical="center"/>
    </xf>
    <xf numFmtId="195" fontId="8" fillId="0" borderId="94" xfId="1543" applyNumberFormat="1" applyFont="1" applyFill="1" applyBorder="1" applyAlignment="1">
      <alignment horizontal="right" vertical="center"/>
    </xf>
    <xf numFmtId="195" fontId="8" fillId="91" borderId="94" xfId="1543" applyNumberFormat="1" applyFont="1" applyFill="1" applyBorder="1" applyAlignment="1">
      <alignment horizontal="right" vertical="center"/>
    </xf>
    <xf numFmtId="195" fontId="13" fillId="0" borderId="162" xfId="66" applyNumberFormat="1" applyFont="1" applyFill="1" applyBorder="1" applyAlignment="1">
      <alignment horizontal="center" vertical="center"/>
    </xf>
    <xf numFmtId="195" fontId="13" fillId="0" borderId="160" xfId="0" applyNumberFormat="1" applyFont="1" applyFill="1" applyBorder="1" applyAlignment="1">
      <alignment horizontal="center" vertical="center"/>
    </xf>
    <xf numFmtId="195" fontId="13" fillId="44" borderId="161" xfId="0" applyNumberFormat="1" applyFont="1" applyFill="1" applyBorder="1" applyAlignment="1">
      <alignment horizontal="center" vertical="center"/>
    </xf>
    <xf numFmtId="195" fontId="13" fillId="0" borderId="162" xfId="0" applyNumberFormat="1" applyFont="1" applyFill="1" applyBorder="1" applyAlignment="1">
      <alignment horizontal="center" vertical="center"/>
    </xf>
    <xf numFmtId="195" fontId="8" fillId="0" borderId="162" xfId="0" applyNumberFormat="1" applyFont="1" applyFill="1" applyBorder="1" applyAlignment="1">
      <alignment horizontal="center" vertical="center"/>
    </xf>
    <xf numFmtId="195" fontId="8" fillId="0" borderId="160" xfId="0" applyNumberFormat="1" applyFont="1" applyFill="1" applyBorder="1" applyAlignment="1">
      <alignment horizontal="center" vertical="center"/>
    </xf>
    <xf numFmtId="195" fontId="8" fillId="44" borderId="161" xfId="0" applyNumberFormat="1" applyFont="1" applyFill="1" applyBorder="1" applyAlignment="1">
      <alignment horizontal="center" vertical="center"/>
    </xf>
    <xf numFmtId="195" fontId="8" fillId="0" borderId="163" xfId="0" applyNumberFormat="1" applyFont="1" applyFill="1" applyBorder="1" applyAlignment="1">
      <alignment horizontal="center" vertical="center"/>
    </xf>
    <xf numFmtId="195" fontId="8" fillId="0" borderId="164" xfId="0" applyNumberFormat="1" applyFont="1" applyFill="1" applyBorder="1" applyAlignment="1">
      <alignment horizontal="center" vertical="center"/>
    </xf>
    <xf numFmtId="195" fontId="8" fillId="44" borderId="165" xfId="0" applyNumberFormat="1" applyFont="1" applyFill="1" applyBorder="1" applyAlignment="1">
      <alignment horizontal="center" vertical="center"/>
    </xf>
    <xf numFmtId="38" fontId="8" fillId="4" borderId="23" xfId="0" applyNumberFormat="1" applyFont="1" applyFill="1" applyBorder="1" applyAlignment="1"/>
    <xf numFmtId="38" fontId="8" fillId="0" borderId="23" xfId="0" applyNumberFormat="1" applyFont="1" applyFill="1" applyBorder="1" applyAlignment="1"/>
    <xf numFmtId="186" fontId="298" fillId="4" borderId="21" xfId="1543" applyNumberFormat="1" applyFont="1" applyFill="1" applyBorder="1" applyAlignment="1"/>
    <xf numFmtId="186" fontId="8" fillId="4" borderId="23" xfId="1543" applyNumberFormat="1" applyFont="1" applyFill="1" applyBorder="1" applyAlignment="1">
      <alignment horizontal="right"/>
    </xf>
    <xf numFmtId="10" fontId="297" fillId="0" borderId="93" xfId="1402" applyNumberFormat="1" applyFont="1" applyFill="1" applyBorder="1" applyAlignment="1">
      <alignment vertical="center"/>
    </xf>
    <xf numFmtId="10" fontId="297" fillId="91" borderId="93" xfId="1402" applyNumberFormat="1" applyFont="1" applyFill="1" applyBorder="1" applyAlignment="1">
      <alignment vertical="center"/>
    </xf>
    <xf numFmtId="41" fontId="297" fillId="0" borderId="0" xfId="1543" applyNumberFormat="1" applyFont="1" applyFill="1" applyBorder="1" applyAlignment="1">
      <alignment vertical="center"/>
    </xf>
    <xf numFmtId="41" fontId="297" fillId="91" borderId="0" xfId="1543" applyNumberFormat="1" applyFont="1" applyFill="1" applyBorder="1" applyAlignment="1">
      <alignment vertical="center"/>
    </xf>
    <xf numFmtId="41" fontId="297" fillId="0" borderId="123" xfId="1543" applyNumberFormat="1" applyFont="1" applyFill="1" applyBorder="1" applyAlignment="1">
      <alignment vertical="center"/>
    </xf>
    <xf numFmtId="41" fontId="297" fillId="91" borderId="123" xfId="1543" applyNumberFormat="1" applyFont="1" applyFill="1" applyBorder="1" applyAlignment="1">
      <alignment vertical="center"/>
    </xf>
    <xf numFmtId="41" fontId="297" fillId="0" borderId="13" xfId="1543" applyNumberFormat="1" applyFont="1" applyFill="1" applyBorder="1" applyAlignment="1">
      <alignment vertical="center"/>
    </xf>
    <xf numFmtId="41" fontId="297" fillId="91" borderId="13" xfId="1543" applyNumberFormat="1" applyFont="1" applyFill="1" applyBorder="1" applyAlignment="1">
      <alignment vertical="center"/>
    </xf>
    <xf numFmtId="41" fontId="297" fillId="0" borderId="23" xfId="1543" applyFont="1" applyFill="1" applyBorder="1" applyAlignment="1">
      <alignment vertical="center"/>
    </xf>
    <xf numFmtId="41" fontId="297" fillId="91" borderId="23" xfId="1543" applyFont="1" applyFill="1" applyBorder="1" applyAlignment="1">
      <alignment vertical="center"/>
    </xf>
    <xf numFmtId="41" fontId="13" fillId="0" borderId="0" xfId="1543" applyNumberFormat="1" applyFont="1" applyFill="1" applyBorder="1" applyAlignment="1">
      <alignment vertical="center"/>
    </xf>
    <xf numFmtId="41" fontId="13" fillId="0" borderId="123" xfId="1543" applyNumberFormat="1" applyFont="1" applyFill="1" applyBorder="1" applyAlignment="1">
      <alignment vertical="center"/>
    </xf>
    <xf numFmtId="41" fontId="13" fillId="0" borderId="13" xfId="1543" applyNumberFormat="1" applyFont="1" applyFill="1" applyBorder="1" applyAlignment="1">
      <alignment vertical="center"/>
    </xf>
    <xf numFmtId="41" fontId="13" fillId="0" borderId="23" xfId="1543" applyFont="1" applyFill="1" applyBorder="1" applyAlignment="1">
      <alignment vertical="center"/>
    </xf>
    <xf numFmtId="190" fontId="299" fillId="0" borderId="25" xfId="1626" applyNumberFormat="1" applyFont="1" applyFill="1" applyBorder="1" applyAlignment="1">
      <alignment horizontal="right" vertical="center"/>
    </xf>
    <xf numFmtId="254" fontId="299" fillId="91" borderId="167" xfId="1626" applyNumberFormat="1" applyFont="1" applyFill="1" applyBorder="1" applyAlignment="1">
      <alignment horizontal="right" vertical="center"/>
    </xf>
    <xf numFmtId="254" fontId="299" fillId="0" borderId="167" xfId="1626" applyNumberFormat="1" applyFont="1" applyFill="1" applyBorder="1" applyAlignment="1">
      <alignment horizontal="right" vertical="center"/>
    </xf>
    <xf numFmtId="41" fontId="299" fillId="0" borderId="18" xfId="1543" applyFont="1" applyFill="1" applyBorder="1" applyAlignment="1">
      <alignment horizontal="right" vertical="center"/>
    </xf>
    <xf numFmtId="190" fontId="28" fillId="91" borderId="25" xfId="1626" applyNumberFormat="1" applyFont="1" applyFill="1" applyBorder="1" applyAlignment="1">
      <alignment horizontal="right" vertical="center"/>
    </xf>
    <xf numFmtId="190" fontId="299" fillId="91" borderId="18" xfId="1626" applyNumberFormat="1" applyFont="1" applyFill="1" applyBorder="1" applyAlignment="1">
      <alignment horizontal="right" vertical="center"/>
    </xf>
    <xf numFmtId="254" fontId="299" fillId="91" borderId="21" xfId="1626" applyNumberFormat="1" applyFont="1" applyFill="1" applyBorder="1" applyAlignment="1">
      <alignment horizontal="right" vertical="center"/>
    </xf>
    <xf numFmtId="254" fontId="299" fillId="0" borderId="21" xfId="1626" applyNumberFormat="1" applyFont="1" applyFill="1" applyBorder="1" applyAlignment="1">
      <alignment horizontal="right" vertical="center"/>
    </xf>
    <xf numFmtId="190" fontId="299" fillId="0" borderId="26" xfId="1626" applyNumberFormat="1" applyFont="1" applyFill="1" applyBorder="1" applyAlignment="1">
      <alignment horizontal="right" vertical="center"/>
    </xf>
    <xf numFmtId="41" fontId="299" fillId="0" borderId="21" xfId="1543" applyFont="1" applyFill="1" applyBorder="1" applyAlignment="1">
      <alignment horizontal="right" vertical="center"/>
    </xf>
    <xf numFmtId="190" fontId="28" fillId="91" borderId="26" xfId="1626" applyNumberFormat="1" applyFont="1" applyFill="1" applyBorder="1" applyAlignment="1">
      <alignment horizontal="right" vertical="center"/>
    </xf>
    <xf numFmtId="190" fontId="299" fillId="91" borderId="21" xfId="1626" applyNumberFormat="1" applyFont="1" applyFill="1" applyBorder="1" applyAlignment="1">
      <alignment horizontal="right" vertical="center"/>
    </xf>
    <xf numFmtId="190" fontId="299" fillId="0" borderId="27" xfId="1626" applyNumberFormat="1" applyFont="1" applyFill="1" applyBorder="1" applyAlignment="1">
      <alignment horizontal="right" vertical="center"/>
    </xf>
    <xf numFmtId="254" fontId="299" fillId="91" borderId="156" xfId="1626" applyNumberFormat="1" applyFont="1" applyFill="1" applyBorder="1" applyAlignment="1">
      <alignment horizontal="right" vertical="center"/>
    </xf>
    <xf numFmtId="254" fontId="299" fillId="0" borderId="156" xfId="1626" applyNumberFormat="1" applyFont="1" applyFill="1" applyBorder="1" applyAlignment="1">
      <alignment horizontal="right" vertical="center"/>
    </xf>
    <xf numFmtId="41" fontId="299" fillId="0" borderId="23" xfId="1543" applyFont="1" applyFill="1" applyBorder="1" applyAlignment="1">
      <alignment horizontal="right" vertical="center"/>
    </xf>
    <xf numFmtId="190" fontId="28" fillId="91" borderId="27" xfId="1626" applyNumberFormat="1" applyFont="1" applyFill="1" applyBorder="1" applyAlignment="1">
      <alignment horizontal="right" vertical="center"/>
    </xf>
    <xf numFmtId="190" fontId="299" fillId="91" borderId="23" xfId="1626" applyNumberFormat="1" applyFont="1" applyFill="1" applyBorder="1" applyAlignment="1">
      <alignment horizontal="right" vertical="center"/>
    </xf>
    <xf numFmtId="190" fontId="299" fillId="0" borderId="25" xfId="2117" applyNumberFormat="1" applyFont="1" applyFill="1" applyBorder="1" applyAlignment="1">
      <alignment horizontal="right" vertical="center"/>
    </xf>
    <xf numFmtId="190" fontId="299" fillId="0" borderId="18" xfId="2117" applyNumberFormat="1" applyFont="1" applyFill="1" applyBorder="1" applyAlignment="1">
      <alignment horizontal="right" vertical="center"/>
    </xf>
    <xf numFmtId="190" fontId="299" fillId="91" borderId="25" xfId="2117" applyNumberFormat="1" applyFont="1" applyFill="1" applyBorder="1" applyAlignment="1">
      <alignment horizontal="right" vertical="center"/>
    </xf>
    <xf numFmtId="190" fontId="299" fillId="91" borderId="18" xfId="2117" applyNumberFormat="1" applyFont="1" applyFill="1" applyBorder="1" applyAlignment="1">
      <alignment horizontal="right" vertical="center"/>
    </xf>
    <xf numFmtId="190" fontId="28" fillId="91" borderId="25" xfId="2117" applyNumberFormat="1" applyFont="1" applyFill="1" applyBorder="1" applyAlignment="1">
      <alignment horizontal="right" vertical="center"/>
    </xf>
    <xf numFmtId="190" fontId="28" fillId="91" borderId="18" xfId="2117" applyNumberFormat="1" applyFont="1" applyFill="1" applyBorder="1" applyAlignment="1">
      <alignment horizontal="right" vertical="center"/>
    </xf>
    <xf numFmtId="190" fontId="299" fillId="0" borderId="26" xfId="2117" applyNumberFormat="1" applyFont="1" applyFill="1" applyBorder="1" applyAlignment="1">
      <alignment horizontal="right" vertical="center"/>
    </xf>
    <xf numFmtId="190" fontId="299" fillId="0" borderId="21" xfId="2117" applyNumberFormat="1" applyFont="1" applyFill="1" applyBorder="1" applyAlignment="1">
      <alignment horizontal="right" vertical="center"/>
    </xf>
    <xf numFmtId="190" fontId="299" fillId="91" borderId="26" xfId="2117" applyNumberFormat="1" applyFont="1" applyFill="1" applyBorder="1" applyAlignment="1">
      <alignment horizontal="right" vertical="center"/>
    </xf>
    <xf numFmtId="190" fontId="299" fillId="91" borderId="21" xfId="2117" applyNumberFormat="1" applyFont="1" applyFill="1" applyBorder="1" applyAlignment="1">
      <alignment horizontal="right" vertical="center"/>
    </xf>
    <xf numFmtId="190" fontId="28" fillId="91" borderId="26" xfId="2117" applyNumberFormat="1" applyFont="1" applyFill="1" applyBorder="1" applyAlignment="1">
      <alignment horizontal="right" vertical="center"/>
    </xf>
    <xf numFmtId="190" fontId="28" fillId="91" borderId="21" xfId="2117" applyNumberFormat="1" applyFont="1" applyFill="1" applyBorder="1" applyAlignment="1">
      <alignment horizontal="right" vertical="center"/>
    </xf>
    <xf numFmtId="190" fontId="299" fillId="0" borderId="26" xfId="1543" applyNumberFormat="1" applyFont="1" applyFill="1" applyBorder="1" applyAlignment="1">
      <alignment horizontal="right" vertical="center"/>
    </xf>
    <xf numFmtId="254" fontId="299" fillId="91" borderId="26" xfId="1543" applyNumberFormat="1" applyFont="1" applyFill="1" applyBorder="1" applyAlignment="1">
      <alignment horizontal="right" vertical="center"/>
    </xf>
    <xf numFmtId="254" fontId="299" fillId="91" borderId="21" xfId="1543" applyNumberFormat="1" applyFont="1" applyFill="1" applyBorder="1" applyAlignment="1">
      <alignment horizontal="right" vertical="center"/>
    </xf>
    <xf numFmtId="254" fontId="299" fillId="0" borderId="26" xfId="1543" applyNumberFormat="1" applyFont="1" applyFill="1" applyBorder="1" applyAlignment="1">
      <alignment horizontal="right" vertical="center"/>
    </xf>
    <xf numFmtId="254" fontId="299" fillId="0" borderId="21" xfId="1543" applyNumberFormat="1" applyFont="1" applyFill="1" applyBorder="1" applyAlignment="1">
      <alignment horizontal="right" vertical="center"/>
    </xf>
    <xf numFmtId="41" fontId="299" fillId="0" borderId="13" xfId="1543" applyFont="1" applyFill="1" applyBorder="1" applyAlignment="1">
      <alignment horizontal="right" vertical="center"/>
    </xf>
    <xf numFmtId="254" fontId="28" fillId="91" borderId="26" xfId="1543" applyNumberFormat="1" applyFont="1" applyFill="1" applyBorder="1" applyAlignment="1">
      <alignment horizontal="right" vertical="center"/>
    </xf>
    <xf numFmtId="254" fontId="28" fillId="91" borderId="21" xfId="1543" applyNumberFormat="1" applyFont="1" applyFill="1" applyBorder="1" applyAlignment="1">
      <alignment horizontal="right" vertical="center"/>
    </xf>
    <xf numFmtId="190" fontId="299" fillId="0" borderId="31" xfId="1543" applyNumberFormat="1" applyFont="1" applyFill="1" applyBorder="1" applyAlignment="1">
      <alignment horizontal="right" vertical="center"/>
    </xf>
    <xf numFmtId="254" fontId="299" fillId="91" borderId="169" xfId="1543" applyNumberFormat="1" applyFont="1" applyFill="1" applyBorder="1" applyAlignment="1">
      <alignment horizontal="right" vertical="center"/>
    </xf>
    <xf numFmtId="254" fontId="299" fillId="91" borderId="123" xfId="1543" applyNumberFormat="1" applyFont="1" applyFill="1" applyBorder="1" applyAlignment="1">
      <alignment horizontal="right" vertical="center"/>
    </xf>
    <xf numFmtId="254" fontId="299" fillId="0" borderId="169" xfId="1543" applyNumberFormat="1" applyFont="1" applyFill="1" applyBorder="1" applyAlignment="1">
      <alignment horizontal="right" vertical="center"/>
    </xf>
    <xf numFmtId="254" fontId="299" fillId="0" borderId="123" xfId="1543" applyNumberFormat="1" applyFont="1" applyFill="1" applyBorder="1" applyAlignment="1">
      <alignment horizontal="right" vertical="center"/>
    </xf>
    <xf numFmtId="41" fontId="299" fillId="0" borderId="30" xfId="1543" applyFont="1" applyFill="1" applyBorder="1" applyAlignment="1">
      <alignment horizontal="right" vertical="center"/>
    </xf>
    <xf numFmtId="254" fontId="28" fillId="91" borderId="169" xfId="1543" applyNumberFormat="1" applyFont="1" applyFill="1" applyBorder="1" applyAlignment="1">
      <alignment horizontal="right" vertical="center"/>
    </xf>
    <xf numFmtId="254" fontId="28" fillId="91" borderId="123" xfId="1543" applyNumberFormat="1" applyFont="1" applyFill="1" applyBorder="1" applyAlignment="1">
      <alignment horizontal="right" vertical="center"/>
    </xf>
    <xf numFmtId="41" fontId="299" fillId="0" borderId="13" xfId="1543" applyFont="1" applyFill="1" applyBorder="1" applyAlignment="1">
      <alignment vertical="center"/>
    </xf>
    <xf numFmtId="254" fontId="28" fillId="0" borderId="167" xfId="1626" applyNumberFormat="1" applyFont="1" applyFill="1" applyBorder="1" applyAlignment="1">
      <alignment horizontal="right" vertical="center"/>
    </xf>
    <xf numFmtId="254" fontId="28" fillId="0" borderId="21" xfId="1626" applyNumberFormat="1" applyFont="1" applyFill="1" applyBorder="1" applyAlignment="1">
      <alignment horizontal="right" vertical="center"/>
    </xf>
    <xf numFmtId="254" fontId="28" fillId="0" borderId="156" xfId="1626" applyNumberFormat="1" applyFont="1" applyFill="1" applyBorder="1" applyAlignment="1">
      <alignment horizontal="right" vertical="center"/>
    </xf>
    <xf numFmtId="190" fontId="28" fillId="0" borderId="25" xfId="2117" applyNumberFormat="1" applyFont="1" applyFill="1" applyBorder="1" applyAlignment="1">
      <alignment horizontal="right" vertical="center"/>
    </xf>
    <xf numFmtId="190" fontId="28" fillId="0" borderId="18" xfId="2117" applyNumberFormat="1" applyFont="1" applyFill="1" applyBorder="1" applyAlignment="1">
      <alignment horizontal="right" vertical="center"/>
    </xf>
    <xf numFmtId="190" fontId="28" fillId="0" borderId="26" xfId="2117" applyNumberFormat="1" applyFont="1" applyFill="1" applyBorder="1" applyAlignment="1">
      <alignment horizontal="right" vertical="center"/>
    </xf>
    <xf numFmtId="190" fontId="28" fillId="0" borderId="21" xfId="2117" applyNumberFormat="1" applyFont="1" applyFill="1" applyBorder="1" applyAlignment="1">
      <alignment horizontal="right" vertical="center"/>
    </xf>
    <xf numFmtId="254" fontId="28" fillId="0" borderId="26" xfId="1543" applyNumberFormat="1" applyFont="1" applyFill="1" applyBorder="1" applyAlignment="1">
      <alignment horizontal="right" vertical="center"/>
    </xf>
    <xf numFmtId="254" fontId="28" fillId="0" borderId="21" xfId="1543" applyNumberFormat="1" applyFont="1" applyFill="1" applyBorder="1" applyAlignment="1">
      <alignment horizontal="right" vertical="center"/>
    </xf>
    <xf numFmtId="254" fontId="28" fillId="0" borderId="169" xfId="1543" applyNumberFormat="1" applyFont="1" applyFill="1" applyBorder="1" applyAlignment="1">
      <alignment horizontal="right" vertical="center"/>
    </xf>
    <xf numFmtId="254" fontId="28" fillId="0" borderId="123" xfId="1543" applyNumberFormat="1" applyFont="1" applyFill="1" applyBorder="1" applyAlignment="1">
      <alignment horizontal="right" vertical="center"/>
    </xf>
    <xf numFmtId="38" fontId="13" fillId="0" borderId="126" xfId="1627" applyNumberFormat="1" applyFont="1" applyFill="1" applyBorder="1" applyAlignment="1">
      <alignment vertical="center"/>
    </xf>
    <xf numFmtId="187" fontId="13" fillId="0" borderId="127" xfId="2117" applyNumberFormat="1" applyFont="1" applyFill="1" applyBorder="1" applyAlignment="1">
      <alignment vertical="center"/>
    </xf>
    <xf numFmtId="38" fontId="13" fillId="91" borderId="21" xfId="1627" applyNumberFormat="1" applyFont="1" applyFill="1" applyBorder="1" applyAlignment="1">
      <alignment vertical="center"/>
    </xf>
    <xf numFmtId="38" fontId="8" fillId="0" borderId="126" xfId="1627" applyNumberFormat="1" applyFont="1" applyFill="1" applyBorder="1" applyAlignment="1">
      <alignment vertical="center"/>
    </xf>
    <xf numFmtId="38" fontId="8" fillId="0" borderId="21" xfId="1627" applyNumberFormat="1" applyFont="1" applyFill="1" applyBorder="1" applyAlignment="1">
      <alignment vertical="center"/>
    </xf>
    <xf numFmtId="38" fontId="13" fillId="0" borderId="21" xfId="1627" applyNumberFormat="1" applyFont="1" applyFill="1" applyBorder="1" applyAlignment="1">
      <alignment vertical="center"/>
    </xf>
    <xf numFmtId="2" fontId="13" fillId="0" borderId="127" xfId="2117" applyNumberFormat="1" applyFont="1" applyFill="1" applyBorder="1" applyAlignment="1">
      <alignment vertical="center"/>
    </xf>
    <xf numFmtId="38" fontId="8" fillId="91" borderId="21" xfId="1627" applyNumberFormat="1" applyFont="1" applyFill="1" applyBorder="1" applyAlignment="1">
      <alignment vertical="center"/>
    </xf>
    <xf numFmtId="187" fontId="13" fillId="91" borderId="173" xfId="2117" applyNumberFormat="1" applyFont="1" applyFill="1" applyBorder="1" applyAlignment="1">
      <alignment vertical="center"/>
    </xf>
    <xf numFmtId="38" fontId="151" fillId="0" borderId="174" xfId="0" applyNumberFormat="1" applyFont="1" applyFill="1" applyBorder="1" applyAlignment="1">
      <alignment vertical="top"/>
    </xf>
    <xf numFmtId="187" fontId="13" fillId="0" borderId="175" xfId="2117" applyNumberFormat="1" applyFont="1" applyFill="1" applyBorder="1" applyAlignment="1">
      <alignment vertical="center"/>
    </xf>
    <xf numFmtId="38" fontId="151" fillId="0" borderId="176" xfId="0" applyNumberFormat="1" applyFont="1" applyFill="1" applyBorder="1" applyAlignment="1">
      <alignment vertical="top"/>
    </xf>
    <xf numFmtId="187" fontId="13" fillId="91" borderId="176" xfId="2117" applyNumberFormat="1" applyFont="1" applyFill="1" applyBorder="1" applyAlignment="1">
      <alignment vertical="center"/>
    </xf>
    <xf numFmtId="187" fontId="13" fillId="0" borderId="177" xfId="2117" applyNumberFormat="1" applyFont="1" applyFill="1" applyBorder="1" applyAlignment="1">
      <alignment vertical="center"/>
    </xf>
    <xf numFmtId="38" fontId="13" fillId="0" borderId="181" xfId="2117" applyNumberFormat="1" applyFont="1" applyFill="1" applyBorder="1" applyAlignment="1">
      <alignment vertical="center"/>
    </xf>
    <xf numFmtId="187" fontId="13" fillId="0" borderId="182" xfId="2117" applyNumberFormat="1" applyFont="1" applyFill="1" applyBorder="1" applyAlignment="1">
      <alignment vertical="center"/>
    </xf>
    <xf numFmtId="38" fontId="13" fillId="0" borderId="76" xfId="2117" applyNumberFormat="1" applyFont="1" applyFill="1" applyBorder="1" applyAlignment="1">
      <alignment vertical="center"/>
    </xf>
    <xf numFmtId="187" fontId="13" fillId="0" borderId="76" xfId="2117" applyNumberFormat="1" applyFont="1" applyFill="1" applyBorder="1" applyAlignment="1">
      <alignment vertical="center"/>
    </xf>
    <xf numFmtId="187" fontId="13" fillId="0" borderId="183" xfId="2117" applyNumberFormat="1" applyFont="1" applyFill="1" applyBorder="1" applyAlignment="1">
      <alignment vertical="center"/>
    </xf>
    <xf numFmtId="195" fontId="13" fillId="0" borderId="21" xfId="1548" applyNumberFormat="1" applyFont="1" applyFill="1" applyBorder="1" applyAlignment="1">
      <alignment vertical="center"/>
    </xf>
    <xf numFmtId="195" fontId="8" fillId="0" borderId="23" xfId="1548" applyNumberFormat="1" applyFont="1" applyBorder="1" applyAlignment="1">
      <alignment horizontal="right" vertical="center"/>
    </xf>
    <xf numFmtId="41" fontId="8" fillId="0" borderId="23" xfId="1548" applyNumberFormat="1" applyFont="1" applyFill="1" applyBorder="1" applyAlignment="1">
      <alignment horizontal="right" vertical="center"/>
    </xf>
    <xf numFmtId="195" fontId="8" fillId="0" borderId="23" xfId="1548" applyNumberFormat="1" applyFont="1" applyBorder="1" applyAlignment="1">
      <alignment vertical="center"/>
    </xf>
    <xf numFmtId="41" fontId="13" fillId="0" borderId="33" xfId="1543" applyFont="1" applyFill="1" applyBorder="1" applyAlignment="1">
      <alignment vertical="center"/>
    </xf>
    <xf numFmtId="41" fontId="13" fillId="0" borderId="34" xfId="1543" applyFont="1" applyFill="1" applyBorder="1" applyAlignment="1">
      <alignment vertical="center"/>
    </xf>
    <xf numFmtId="192" fontId="8" fillId="0" borderId="35" xfId="1543" applyNumberFormat="1" applyFont="1" applyBorder="1" applyAlignment="1">
      <alignment vertical="center"/>
    </xf>
    <xf numFmtId="2" fontId="8" fillId="0" borderId="0" xfId="2117" applyNumberFormat="1" applyFont="1" applyFill="1" applyBorder="1" applyAlignment="1">
      <alignment vertical="center"/>
    </xf>
    <xf numFmtId="2" fontId="302" fillId="0" borderId="0" xfId="2117" applyNumberFormat="1" applyFont="1" applyFill="1" applyBorder="1" applyAlignment="1">
      <alignment vertical="center"/>
    </xf>
    <xf numFmtId="41" fontId="13" fillId="0" borderId="34" xfId="1543" applyNumberFormat="1" applyFont="1" applyFill="1" applyBorder="1" applyAlignment="1">
      <alignment vertical="center"/>
    </xf>
    <xf numFmtId="254" fontId="299" fillId="0" borderId="88" xfId="0" applyNumberFormat="1" applyFont="1" applyFill="1" applyBorder="1" applyAlignment="1">
      <alignment horizontal="right" vertical="center"/>
    </xf>
    <xf numFmtId="182" fontId="300" fillId="0" borderId="36" xfId="1417" applyNumberFormat="1" applyFont="1" applyFill="1" applyBorder="1" applyAlignment="1">
      <alignment horizontal="center" vertical="center"/>
    </xf>
    <xf numFmtId="254" fontId="28" fillId="0" borderId="88" xfId="0" applyNumberFormat="1" applyFont="1" applyFill="1" applyBorder="1" applyAlignment="1">
      <alignment horizontal="right" vertical="center"/>
    </xf>
    <xf numFmtId="254" fontId="299" fillId="0" borderId="26" xfId="0" applyNumberFormat="1" applyFont="1" applyFill="1" applyBorder="1" applyAlignment="1">
      <alignment horizontal="right" vertical="center"/>
    </xf>
    <xf numFmtId="254" fontId="299" fillId="0" borderId="21" xfId="0" applyNumberFormat="1" applyFont="1" applyFill="1" applyBorder="1">
      <alignment vertical="center"/>
    </xf>
    <xf numFmtId="182" fontId="300" fillId="0" borderId="21" xfId="1417" applyNumberFormat="1" applyFont="1" applyFill="1" applyBorder="1" applyAlignment="1">
      <alignment horizontal="center" vertical="center"/>
    </xf>
    <xf numFmtId="254" fontId="28" fillId="0" borderId="26" xfId="0" applyNumberFormat="1" applyFont="1" applyFill="1" applyBorder="1" applyAlignment="1">
      <alignment horizontal="right" vertical="center"/>
    </xf>
    <xf numFmtId="254" fontId="28" fillId="0" borderId="21" xfId="0" applyNumberFormat="1" applyFont="1" applyFill="1" applyBorder="1">
      <alignment vertical="center"/>
    </xf>
    <xf numFmtId="254" fontId="300" fillId="0" borderId="27" xfId="0" applyNumberFormat="1" applyFont="1" applyFill="1" applyBorder="1" applyAlignment="1">
      <alignment horizontal="right" vertical="center"/>
    </xf>
    <xf numFmtId="182" fontId="300" fillId="0" borderId="23" xfId="1417" applyNumberFormat="1" applyFont="1" applyFill="1" applyBorder="1" applyAlignment="1">
      <alignment horizontal="center" vertical="center"/>
    </xf>
    <xf numFmtId="254" fontId="32" fillId="0" borderId="27" xfId="0" applyNumberFormat="1" applyFont="1" applyFill="1" applyBorder="1" applyAlignment="1">
      <alignment horizontal="right" vertical="center"/>
    </xf>
    <xf numFmtId="182" fontId="32" fillId="0" borderId="23" xfId="1417" applyNumberFormat="1" applyFont="1" applyFill="1" applyBorder="1" applyAlignment="1">
      <alignment horizontal="center" vertical="center"/>
    </xf>
    <xf numFmtId="38" fontId="297" fillId="0" borderId="88" xfId="0" applyNumberFormat="1" applyFont="1" applyFill="1" applyBorder="1" applyAlignment="1"/>
    <xf numFmtId="38" fontId="297" fillId="0" borderId="18" xfId="0" applyNumberFormat="1" applyFont="1" applyFill="1" applyBorder="1" applyAlignment="1"/>
    <xf numFmtId="38" fontId="297" fillId="0" borderId="86" xfId="1417" applyNumberFormat="1" applyFont="1" applyFill="1" applyBorder="1"/>
    <xf numFmtId="38" fontId="13" fillId="0" borderId="88" xfId="0" applyNumberFormat="1" applyFont="1" applyFill="1" applyBorder="1" applyAlignment="1"/>
    <xf numFmtId="38" fontId="13" fillId="0" borderId="18" xfId="0" applyNumberFormat="1" applyFont="1" applyFill="1" applyBorder="1" applyAlignment="1"/>
    <xf numFmtId="38" fontId="13" fillId="0" borderId="86" xfId="1417" applyNumberFormat="1" applyFont="1" applyFill="1" applyBorder="1"/>
    <xf numFmtId="182" fontId="297" fillId="0" borderId="25" xfId="1417" applyNumberFormat="1" applyFont="1" applyFill="1" applyBorder="1"/>
    <xf numFmtId="182" fontId="297" fillId="0" borderId="18" xfId="1417" applyNumberFormat="1" applyFont="1" applyFill="1" applyBorder="1"/>
    <xf numFmtId="182" fontId="13" fillId="0" borderId="25" xfId="1417" applyNumberFormat="1" applyFont="1" applyFill="1" applyBorder="1"/>
    <xf numFmtId="182" fontId="13" fillId="0" borderId="18" xfId="1417" applyNumberFormat="1" applyFont="1" applyFill="1" applyBorder="1"/>
    <xf numFmtId="38" fontId="297" fillId="0" borderId="26" xfId="0" applyNumberFormat="1" applyFont="1" applyFill="1" applyBorder="1" applyAlignment="1"/>
    <xf numFmtId="38" fontId="297" fillId="0" borderId="21" xfId="0" applyNumberFormat="1" applyFont="1" applyFill="1" applyBorder="1" applyAlignment="1"/>
    <xf numFmtId="38" fontId="297" fillId="0" borderId="21" xfId="1417" applyNumberFormat="1" applyFont="1" applyFill="1" applyBorder="1"/>
    <xf numFmtId="38" fontId="13" fillId="0" borderId="26" xfId="0" applyNumberFormat="1" applyFont="1" applyFill="1" applyBorder="1" applyAlignment="1"/>
    <xf numFmtId="38" fontId="13" fillId="0" borderId="21" xfId="1417" applyNumberFormat="1" applyFont="1" applyFill="1" applyBorder="1"/>
    <xf numFmtId="10" fontId="297" fillId="0" borderId="89" xfId="0" applyNumberFormat="1" applyFont="1" applyFill="1" applyBorder="1" applyAlignment="1"/>
    <xf numFmtId="10" fontId="297" fillId="0" borderId="90" xfId="0" applyNumberFormat="1" applyFont="1" applyFill="1" applyBorder="1" applyAlignment="1"/>
    <xf numFmtId="10" fontId="13" fillId="0" borderId="89" xfId="0" applyNumberFormat="1" applyFont="1" applyFill="1" applyBorder="1" applyAlignment="1"/>
    <xf numFmtId="10" fontId="13" fillId="0" borderId="90" xfId="0" applyNumberFormat="1" applyFont="1" applyFill="1" applyBorder="1" applyAlignment="1"/>
    <xf numFmtId="38" fontId="297" fillId="0" borderId="91" xfId="0" applyNumberFormat="1" applyFont="1" applyFill="1" applyBorder="1" applyAlignment="1"/>
    <xf numFmtId="38" fontId="297" fillId="0" borderId="86" xfId="0" applyNumberFormat="1" applyFont="1" applyFill="1" applyBorder="1" applyAlignment="1"/>
    <xf numFmtId="38" fontId="13" fillId="0" borderId="91" xfId="0" applyNumberFormat="1" applyFont="1" applyFill="1" applyBorder="1" applyAlignment="1"/>
    <xf numFmtId="38" fontId="13" fillId="0" borderId="86" xfId="0" applyNumberFormat="1" applyFont="1" applyFill="1" applyBorder="1" applyAlignment="1"/>
    <xf numFmtId="182" fontId="297" fillId="0" borderId="26" xfId="1417" applyNumberFormat="1" applyFont="1" applyFill="1" applyBorder="1"/>
    <xf numFmtId="182" fontId="297" fillId="0" borderId="21" xfId="1417" applyNumberFormat="1" applyFont="1" applyFill="1" applyBorder="1"/>
    <xf numFmtId="182" fontId="13" fillId="0" borderId="26" xfId="1417" applyNumberFormat="1" applyFont="1" applyFill="1" applyBorder="1"/>
    <xf numFmtId="182" fontId="13" fillId="0" borderId="21" xfId="1417" applyNumberFormat="1" applyFont="1" applyFill="1" applyBorder="1"/>
    <xf numFmtId="38" fontId="13" fillId="0" borderId="86" xfId="0" applyNumberFormat="1" applyFont="1" applyFill="1" applyBorder="1" applyAlignment="1">
      <alignment wrapText="1"/>
    </xf>
    <xf numFmtId="38" fontId="301" fillId="0" borderId="91" xfId="0" applyNumberFormat="1" applyFont="1" applyFill="1" applyBorder="1" applyAlignment="1"/>
    <xf numFmtId="38" fontId="301" fillId="0" borderId="86" xfId="0" applyNumberFormat="1" applyFont="1" applyFill="1" applyBorder="1" applyAlignment="1"/>
    <xf numFmtId="38" fontId="8" fillId="0" borderId="91" xfId="0" applyNumberFormat="1" applyFont="1" applyFill="1" applyBorder="1" applyAlignment="1"/>
    <xf numFmtId="38" fontId="8" fillId="0" borderId="86" xfId="0" applyNumberFormat="1" applyFont="1" applyFill="1" applyBorder="1" applyAlignment="1"/>
    <xf numFmtId="38" fontId="8" fillId="0" borderId="86" xfId="0" applyNumberFormat="1" applyFont="1" applyFill="1" applyBorder="1" applyAlignment="1">
      <alignment wrapText="1"/>
    </xf>
    <xf numFmtId="38" fontId="301" fillId="0" borderId="26" xfId="0" applyNumberFormat="1" applyFont="1" applyFill="1" applyBorder="1" applyAlignment="1"/>
    <xf numFmtId="38" fontId="301" fillId="0" borderId="21" xfId="0" applyNumberFormat="1" applyFont="1" applyFill="1" applyBorder="1" applyAlignment="1"/>
    <xf numFmtId="38" fontId="8" fillId="0" borderId="26" xfId="0" applyNumberFormat="1" applyFont="1" applyFill="1" applyBorder="1" applyAlignment="1"/>
    <xf numFmtId="38" fontId="8" fillId="0" borderId="21" xfId="0" applyNumberFormat="1" applyFont="1" applyFill="1" applyBorder="1" applyAlignment="1"/>
    <xf numFmtId="38" fontId="8" fillId="0" borderId="21" xfId="0" applyNumberFormat="1" applyFont="1" applyFill="1" applyBorder="1" applyAlignment="1">
      <alignment wrapText="1"/>
    </xf>
    <xf numFmtId="10" fontId="301" fillId="0" borderId="31" xfId="0" applyNumberFormat="1" applyFont="1" applyFill="1" applyBorder="1" applyAlignment="1"/>
    <xf numFmtId="10" fontId="301" fillId="0" borderId="30" xfId="0" applyNumberFormat="1" applyFont="1" applyFill="1" applyBorder="1" applyAlignment="1"/>
    <xf numFmtId="10" fontId="8" fillId="0" borderId="31" xfId="0" applyNumberFormat="1" applyFont="1" applyFill="1" applyBorder="1" applyAlignment="1"/>
    <xf numFmtId="10" fontId="8" fillId="0" borderId="30" xfId="0" applyNumberFormat="1" applyFont="1" applyFill="1" applyBorder="1" applyAlignment="1"/>
    <xf numFmtId="38" fontId="13" fillId="0" borderId="21" xfId="1628" applyNumberFormat="1" applyFont="1" applyFill="1" applyBorder="1" applyAlignment="1">
      <alignment vertical="center"/>
    </xf>
    <xf numFmtId="38" fontId="8" fillId="0" borderId="21" xfId="1628" applyNumberFormat="1" applyFont="1" applyFill="1" applyBorder="1" applyAlignment="1">
      <alignment vertical="center"/>
    </xf>
    <xf numFmtId="37" fontId="13" fillId="0" borderId="21" xfId="1628" applyNumberFormat="1" applyFont="1" applyFill="1" applyBorder="1" applyAlignment="1">
      <alignment vertical="center"/>
    </xf>
    <xf numFmtId="37" fontId="8" fillId="0" borderId="13" xfId="1628" applyNumberFormat="1" applyFont="1" applyFill="1" applyBorder="1" applyAlignment="1">
      <alignment vertical="center"/>
    </xf>
    <xf numFmtId="38" fontId="8" fillId="0" borderId="48" xfId="1628" applyNumberFormat="1" applyFont="1" applyFill="1" applyBorder="1" applyAlignment="1">
      <alignment vertical="center"/>
    </xf>
    <xf numFmtId="38" fontId="8" fillId="12" borderId="13" xfId="0" applyNumberFormat="1" applyFont="1" applyFill="1" applyBorder="1" applyAlignment="1">
      <alignment horizontal="left" vertical="center"/>
    </xf>
    <xf numFmtId="195" fontId="13" fillId="0" borderId="160" xfId="0" applyNumberFormat="1" applyFont="1" applyFill="1" applyBorder="1" applyAlignment="1">
      <alignment horizontal="center" vertical="center" wrapText="1"/>
    </xf>
    <xf numFmtId="195" fontId="156" fillId="0" borderId="162" xfId="0" applyNumberFormat="1" applyFont="1" applyFill="1" applyBorder="1" applyAlignment="1">
      <alignment horizontal="center" vertical="center"/>
    </xf>
    <xf numFmtId="195" fontId="13" fillId="0" borderId="162" xfId="66" applyNumberFormat="1" applyFont="1" applyFill="1" applyBorder="1" applyAlignment="1">
      <alignment horizontal="center" vertical="center" wrapText="1"/>
    </xf>
    <xf numFmtId="38" fontId="13" fillId="12" borderId="0" xfId="0" applyNumberFormat="1" applyFont="1" applyFill="1" applyBorder="1" applyAlignment="1">
      <alignment horizontal="left" vertical="center"/>
    </xf>
    <xf numFmtId="38" fontId="8" fillId="12" borderId="18" xfId="0" applyNumberFormat="1" applyFont="1" applyFill="1" applyBorder="1" applyAlignment="1">
      <alignment vertical="center" wrapText="1"/>
    </xf>
    <xf numFmtId="37" fontId="28" fillId="4" borderId="13" xfId="0" applyNumberFormat="1" applyFont="1" applyFill="1" applyBorder="1" applyAlignment="1">
      <alignment vertical="center"/>
    </xf>
    <xf numFmtId="38" fontId="8" fillId="0" borderId="0" xfId="0" applyNumberFormat="1" applyFont="1" applyFill="1" applyBorder="1" applyAlignment="1">
      <alignment horizontal="right" vertical="center" wrapText="1"/>
    </xf>
    <xf numFmtId="38" fontId="157" fillId="0" borderId="0" xfId="0" applyNumberFormat="1" applyFont="1" applyBorder="1" applyAlignment="1"/>
    <xf numFmtId="195" fontId="8" fillId="44" borderId="21" xfId="1543" applyNumberFormat="1" applyFont="1" applyFill="1" applyBorder="1" applyAlignment="1">
      <alignment horizontal="right" vertical="center"/>
    </xf>
    <xf numFmtId="195" fontId="8" fillId="91" borderId="13" xfId="1543" applyNumberFormat="1" applyFont="1" applyFill="1" applyBorder="1" applyAlignment="1">
      <alignment horizontal="right" vertical="center"/>
    </xf>
    <xf numFmtId="195" fontId="8" fillId="44" borderId="13" xfId="1543" applyNumberFormat="1" applyFont="1" applyFill="1" applyBorder="1" applyAlignment="1">
      <alignment horizontal="right" vertical="center"/>
    </xf>
    <xf numFmtId="195" fontId="8" fillId="44" borderId="94" xfId="1543" applyNumberFormat="1" applyFont="1" applyFill="1" applyBorder="1" applyAlignment="1">
      <alignment horizontal="right" vertical="center"/>
    </xf>
    <xf numFmtId="195" fontId="156" fillId="0" borderId="160" xfId="0" applyNumberFormat="1" applyFont="1" applyFill="1" applyBorder="1" applyAlignment="1">
      <alignment horizontal="center" vertical="center"/>
    </xf>
    <xf numFmtId="258" fontId="298" fillId="4" borderId="21" xfId="1543" applyNumberFormat="1" applyFont="1" applyFill="1" applyBorder="1" applyAlignment="1"/>
    <xf numFmtId="258" fontId="8" fillId="4" borderId="23" xfId="1543" applyNumberFormat="1" applyFont="1" applyFill="1" applyBorder="1" applyAlignment="1">
      <alignment horizontal="right"/>
    </xf>
    <xf numFmtId="41" fontId="13" fillId="0" borderId="21" xfId="3340" applyFont="1" applyFill="1" applyBorder="1" applyAlignment="1">
      <alignment vertical="center"/>
    </xf>
    <xf numFmtId="41" fontId="13" fillId="0" borderId="21" xfId="3340" applyNumberFormat="1" applyFont="1" applyFill="1" applyBorder="1" applyAlignment="1">
      <alignment vertical="center"/>
    </xf>
    <xf numFmtId="41" fontId="8" fillId="0" borderId="21" xfId="1543" applyFont="1" applyBorder="1" applyAlignment="1">
      <alignment vertical="center"/>
    </xf>
    <xf numFmtId="0" fontId="303" fillId="0" borderId="0" xfId="2117" applyFont="1" applyFill="1" applyBorder="1" applyAlignment="1">
      <alignment vertical="center"/>
    </xf>
    <xf numFmtId="41" fontId="13" fillId="0" borderId="23" xfId="3340" applyNumberFormat="1" applyFont="1" applyFill="1" applyBorder="1" applyAlignment="1">
      <alignment vertical="center"/>
    </xf>
    <xf numFmtId="41" fontId="8" fillId="0" borderId="23" xfId="1543" applyFont="1" applyBorder="1" applyAlignment="1">
      <alignment vertical="center"/>
    </xf>
    <xf numFmtId="41" fontId="8" fillId="0" borderId="23" xfId="1543" applyNumberFormat="1" applyFont="1" applyFill="1" applyBorder="1" applyAlignment="1">
      <alignment vertical="center"/>
    </xf>
    <xf numFmtId="0" fontId="304" fillId="0" borderId="0" xfId="2117" applyFont="1" applyFill="1" applyBorder="1" applyAlignment="1">
      <alignment vertical="center"/>
    </xf>
    <xf numFmtId="9" fontId="199" fillId="0" borderId="0" xfId="3339" applyFont="1" applyFill="1" applyBorder="1" applyAlignment="1">
      <alignment vertical="center"/>
    </xf>
    <xf numFmtId="41" fontId="199" fillId="0" borderId="0" xfId="3340" applyFont="1" applyFill="1" applyBorder="1" applyAlignment="1">
      <alignment vertical="center"/>
    </xf>
    <xf numFmtId="41" fontId="294" fillId="0" borderId="0" xfId="1543" applyFont="1" applyBorder="1" applyAlignment="1">
      <alignment vertical="center"/>
    </xf>
    <xf numFmtId="9" fontId="199" fillId="0" borderId="0" xfId="1402" applyFont="1" applyFill="1" applyBorder="1" applyAlignment="1">
      <alignment vertical="center"/>
    </xf>
    <xf numFmtId="41" fontId="199" fillId="0" borderId="0" xfId="1543" applyFont="1" applyFill="1" applyBorder="1" applyAlignment="1">
      <alignment vertical="center"/>
    </xf>
    <xf numFmtId="0" fontId="305" fillId="0" borderId="0" xfId="2117" applyFont="1" applyFill="1" applyBorder="1" applyAlignment="1">
      <alignment vertical="center"/>
    </xf>
    <xf numFmtId="41" fontId="199" fillId="0" borderId="18" xfId="3340" applyFont="1" applyFill="1" applyBorder="1" applyAlignment="1">
      <alignment vertical="center"/>
    </xf>
    <xf numFmtId="41" fontId="294" fillId="0" borderId="18" xfId="1543" applyFont="1" applyBorder="1" applyAlignment="1">
      <alignment vertical="center"/>
    </xf>
    <xf numFmtId="41" fontId="199" fillId="0" borderId="18" xfId="1543" applyFont="1" applyFill="1" applyBorder="1" applyAlignment="1">
      <alignment vertical="center"/>
    </xf>
    <xf numFmtId="41" fontId="13" fillId="0" borderId="23" xfId="3340" applyFont="1" applyFill="1" applyBorder="1" applyAlignment="1">
      <alignment vertical="center"/>
    </xf>
    <xf numFmtId="41" fontId="8" fillId="0" borderId="23" xfId="1543" applyNumberFormat="1" applyFont="1" applyBorder="1" applyAlignment="1">
      <alignment vertical="center"/>
    </xf>
    <xf numFmtId="41" fontId="199" fillId="0" borderId="21" xfId="3340" applyNumberFormat="1" applyFont="1" applyFill="1" applyBorder="1" applyAlignment="1">
      <alignment vertical="center"/>
    </xf>
    <xf numFmtId="188" fontId="8" fillId="0" borderId="21" xfId="1543" applyNumberFormat="1" applyFont="1" applyBorder="1" applyAlignment="1">
      <alignment vertical="center"/>
    </xf>
    <xf numFmtId="188" fontId="13" fillId="0" borderId="23" xfId="3340" applyNumberFormat="1" applyFont="1" applyFill="1" applyBorder="1" applyAlignment="1">
      <alignment vertical="center"/>
    </xf>
    <xf numFmtId="41" fontId="8" fillId="0" borderId="23" xfId="3340" applyFont="1" applyFill="1" applyBorder="1" applyAlignment="1">
      <alignment vertical="center"/>
    </xf>
    <xf numFmtId="182" fontId="8" fillId="4" borderId="21" xfId="0" applyNumberFormat="1" applyFont="1" applyFill="1" applyBorder="1" applyAlignment="1"/>
    <xf numFmtId="41" fontId="13" fillId="0" borderId="21" xfId="0" applyNumberFormat="1" applyFont="1" applyFill="1" applyBorder="1" applyAlignment="1"/>
    <xf numFmtId="182" fontId="13" fillId="4" borderId="21" xfId="1402" applyNumberFormat="1" applyFont="1" applyFill="1" applyBorder="1" applyAlignment="1"/>
    <xf numFmtId="182" fontId="293" fillId="4" borderId="23" xfId="0" applyNumberFormat="1" applyFont="1" applyFill="1" applyBorder="1" applyAlignment="1"/>
    <xf numFmtId="38" fontId="294" fillId="4" borderId="21" xfId="0" applyNumberFormat="1" applyFont="1" applyFill="1" applyBorder="1" applyAlignment="1"/>
    <xf numFmtId="38" fontId="293" fillId="0" borderId="21" xfId="0" applyNumberFormat="1" applyFont="1" applyBorder="1" applyAlignment="1"/>
    <xf numFmtId="38" fontId="13" fillId="0" borderId="21" xfId="0" applyNumberFormat="1" applyFont="1" applyFill="1" applyBorder="1" applyAlignment="1">
      <alignment horizontal="right"/>
    </xf>
    <xf numFmtId="38" fontId="8" fillId="4" borderId="21" xfId="0" applyNumberFormat="1" applyFont="1" applyFill="1" applyBorder="1" applyAlignment="1">
      <alignment horizontal="right"/>
    </xf>
    <xf numFmtId="182" fontId="8" fillId="4" borderId="21" xfId="1402" applyNumberFormat="1" applyFont="1" applyFill="1" applyBorder="1" applyAlignment="1"/>
    <xf numFmtId="38" fontId="13" fillId="0" borderId="13" xfId="0" applyNumberFormat="1" applyFont="1" applyFill="1" applyBorder="1" applyAlignment="1">
      <alignment horizontal="right"/>
    </xf>
    <xf numFmtId="38" fontId="13" fillId="4" borderId="13" xfId="0" applyNumberFormat="1" applyFont="1" applyFill="1" applyBorder="1" applyAlignment="1"/>
    <xf numFmtId="38" fontId="13" fillId="0" borderId="23" xfId="0" applyNumberFormat="1" applyFont="1" applyBorder="1" applyAlignment="1"/>
    <xf numFmtId="182" fontId="13" fillId="4" borderId="13" xfId="1402" applyNumberFormat="1" applyFont="1" applyFill="1" applyBorder="1" applyAlignment="1"/>
    <xf numFmtId="41" fontId="8" fillId="4" borderId="21" xfId="1543" applyFont="1" applyFill="1" applyBorder="1" applyAlignment="1">
      <alignment horizontal="right"/>
    </xf>
    <xf numFmtId="41" fontId="13" fillId="0" borderId="21" xfId="1543" applyFont="1" applyFill="1" applyBorder="1" applyAlignment="1">
      <alignment horizontal="right"/>
    </xf>
    <xf numFmtId="41" fontId="13" fillId="0" borderId="13" xfId="1543" applyFont="1" applyFill="1" applyBorder="1" applyAlignment="1">
      <alignment horizontal="right"/>
    </xf>
    <xf numFmtId="41" fontId="28" fillId="0" borderId="21" xfId="1543" applyNumberFormat="1" applyFont="1" applyFill="1" applyBorder="1" applyAlignment="1">
      <alignment vertical="center"/>
    </xf>
    <xf numFmtId="41" fontId="28" fillId="0" borderId="21" xfId="1543" applyNumberFormat="1" applyFont="1" applyFill="1" applyBorder="1" applyAlignment="1">
      <alignment horizontal="right" vertical="center"/>
    </xf>
    <xf numFmtId="3" fontId="28" fillId="44" borderId="167" xfId="1626" applyNumberFormat="1" applyFont="1" applyFill="1" applyBorder="1" applyAlignment="1">
      <alignment horizontal="right" vertical="center"/>
    </xf>
    <xf numFmtId="3" fontId="28" fillId="44" borderId="21" xfId="1626" applyNumberFormat="1" applyFont="1" applyFill="1" applyBorder="1" applyAlignment="1">
      <alignment horizontal="right" vertical="center"/>
    </xf>
    <xf numFmtId="3" fontId="28" fillId="44" borderId="156" xfId="1626" applyNumberFormat="1" applyFont="1" applyFill="1" applyBorder="1" applyAlignment="1">
      <alignment horizontal="right" vertical="center"/>
    </xf>
    <xf numFmtId="190" fontId="28" fillId="44" borderId="25" xfId="2117" applyNumberFormat="1" applyFont="1" applyFill="1" applyBorder="1" applyAlignment="1">
      <alignment horizontal="right" vertical="center"/>
    </xf>
    <xf numFmtId="190" fontId="28" fillId="44" borderId="18" xfId="2117" applyNumberFormat="1" applyFont="1" applyFill="1" applyBorder="1" applyAlignment="1">
      <alignment horizontal="right" vertical="center"/>
    </xf>
    <xf numFmtId="190" fontId="28" fillId="44" borderId="26" xfId="2117" applyNumberFormat="1" applyFont="1" applyFill="1" applyBorder="1" applyAlignment="1">
      <alignment horizontal="right" vertical="center"/>
    </xf>
    <xf numFmtId="190" fontId="28" fillId="44" borderId="21" xfId="2117" applyNumberFormat="1" applyFont="1" applyFill="1" applyBorder="1" applyAlignment="1">
      <alignment horizontal="right" vertical="center"/>
    </xf>
    <xf numFmtId="41" fontId="28" fillId="44" borderId="26" xfId="1543" applyFont="1" applyFill="1" applyBorder="1" applyAlignment="1">
      <alignment horizontal="right" vertical="center"/>
    </xf>
    <xf numFmtId="41" fontId="28" fillId="44" borderId="21" xfId="1543" applyFont="1" applyFill="1" applyBorder="1" applyAlignment="1">
      <alignment horizontal="right" vertical="center"/>
    </xf>
    <xf numFmtId="41" fontId="28" fillId="44" borderId="169" xfId="1543" applyFont="1" applyFill="1" applyBorder="1" applyAlignment="1">
      <alignment horizontal="right" vertical="center"/>
    </xf>
    <xf numFmtId="41" fontId="28" fillId="44" borderId="123" xfId="1543" applyFont="1" applyFill="1" applyBorder="1" applyAlignment="1">
      <alignment horizontal="right" vertical="center"/>
    </xf>
    <xf numFmtId="187" fontId="13" fillId="0" borderId="173" xfId="2117" applyNumberFormat="1" applyFont="1" applyFill="1" applyBorder="1" applyAlignment="1">
      <alignment vertical="center"/>
    </xf>
    <xf numFmtId="187" fontId="13" fillId="0" borderId="21" xfId="2117" applyNumberFormat="1" applyFont="1" applyFill="1" applyBorder="1" applyAlignment="1">
      <alignment vertical="center"/>
    </xf>
    <xf numFmtId="2" fontId="13" fillId="0" borderId="21" xfId="2117" applyNumberFormat="1" applyFont="1" applyFill="1" applyBorder="1" applyAlignment="1">
      <alignment vertical="center"/>
    </xf>
    <xf numFmtId="2" fontId="13" fillId="0" borderId="173" xfId="2117" applyNumberFormat="1" applyFont="1" applyFill="1" applyBorder="1" applyAlignment="1">
      <alignment vertical="center"/>
    </xf>
    <xf numFmtId="0" fontId="8" fillId="0" borderId="127" xfId="2117" applyFont="1" applyFill="1" applyBorder="1" applyAlignment="1">
      <alignment vertical="center"/>
    </xf>
    <xf numFmtId="0" fontId="8" fillId="0" borderId="173" xfId="2117" applyFont="1" applyFill="1" applyBorder="1" applyAlignment="1">
      <alignment vertical="center"/>
    </xf>
    <xf numFmtId="0" fontId="8" fillId="91" borderId="173" xfId="2117" applyFont="1" applyFill="1" applyBorder="1" applyAlignment="1">
      <alignment vertical="center"/>
    </xf>
    <xf numFmtId="41" fontId="13" fillId="0" borderId="13" xfId="1543" applyFont="1" applyFill="1" applyBorder="1" applyAlignment="1">
      <alignment vertical="center"/>
    </xf>
    <xf numFmtId="38" fontId="13" fillId="0" borderId="18" xfId="2117" applyNumberFormat="1" applyFont="1" applyFill="1" applyBorder="1" applyAlignment="1">
      <alignment vertical="center"/>
    </xf>
    <xf numFmtId="0" fontId="13" fillId="0" borderId="18" xfId="2117" applyFont="1" applyFill="1" applyBorder="1" applyAlignment="1">
      <alignment vertical="center"/>
    </xf>
    <xf numFmtId="187" fontId="13" fillId="44" borderId="13" xfId="0" applyNumberFormat="1" applyFont="1" applyFill="1" applyBorder="1" applyAlignment="1">
      <alignment vertical="center"/>
    </xf>
    <xf numFmtId="187" fontId="13" fillId="44" borderId="176" xfId="2117" applyNumberFormat="1" applyFont="1" applyFill="1" applyBorder="1" applyAlignment="1">
      <alignment vertical="center"/>
    </xf>
    <xf numFmtId="49" fontId="13" fillId="0" borderId="179" xfId="2117" applyNumberFormat="1" applyFont="1" applyFill="1" applyBorder="1" applyAlignment="1">
      <alignment horizontal="right" vertical="center"/>
    </xf>
    <xf numFmtId="49" fontId="13" fillId="0" borderId="7" xfId="2117" applyNumberFormat="1" applyFont="1" applyFill="1" applyBorder="1" applyAlignment="1">
      <alignment horizontal="right" vertical="center"/>
    </xf>
    <xf numFmtId="49" fontId="13" fillId="0" borderId="178" xfId="2117" applyNumberFormat="1" applyFont="1" applyFill="1" applyBorder="1" applyAlignment="1">
      <alignment horizontal="right" vertical="center"/>
    </xf>
    <xf numFmtId="49" fontId="13" fillId="91" borderId="7" xfId="2117" applyNumberFormat="1" applyFont="1" applyFill="1" applyBorder="1" applyAlignment="1">
      <alignment horizontal="right" vertical="center"/>
    </xf>
    <xf numFmtId="49" fontId="13" fillId="0" borderId="180" xfId="2117" applyNumberFormat="1" applyFont="1" applyFill="1" applyBorder="1" applyAlignment="1">
      <alignment horizontal="right" vertical="center"/>
    </xf>
    <xf numFmtId="49" fontId="13" fillId="44" borderId="18" xfId="2117" applyNumberFormat="1" applyFont="1" applyFill="1" applyBorder="1" applyAlignment="1">
      <alignment horizontal="right" vertical="center"/>
    </xf>
    <xf numFmtId="187" fontId="13" fillId="0" borderId="76" xfId="2117" applyNumberFormat="1" applyFont="1" applyFill="1" applyBorder="1" applyAlignment="1">
      <alignment horizontal="right" vertical="center"/>
    </xf>
    <xf numFmtId="38" fontId="13" fillId="0" borderId="23" xfId="2117" applyNumberFormat="1" applyFont="1" applyFill="1" applyBorder="1" applyAlignment="1">
      <alignment vertical="center"/>
    </xf>
    <xf numFmtId="38" fontId="13" fillId="44" borderId="23" xfId="2117" applyNumberFormat="1" applyFont="1" applyFill="1" applyBorder="1" applyAlignment="1">
      <alignment vertical="center"/>
    </xf>
    <xf numFmtId="187" fontId="13" fillId="44" borderId="23" xfId="2117" applyNumberFormat="1" applyFont="1" applyFill="1" applyBorder="1" applyAlignment="1">
      <alignment vertical="center"/>
    </xf>
    <xf numFmtId="184" fontId="13" fillId="0" borderId="21" xfId="2117" applyNumberFormat="1" applyFont="1" applyBorder="1" applyAlignment="1">
      <alignment vertical="center"/>
    </xf>
    <xf numFmtId="38" fontId="13" fillId="0" borderId="64" xfId="1627" applyNumberFormat="1" applyFont="1" applyFill="1" applyBorder="1" applyAlignment="1">
      <alignment vertical="center"/>
    </xf>
    <xf numFmtId="41" fontId="13" fillId="0" borderId="21" xfId="1543" applyFont="1" applyFill="1" applyBorder="1" applyAlignment="1">
      <alignment vertical="center"/>
    </xf>
    <xf numFmtId="184" fontId="13" fillId="0" borderId="65" xfId="2117" applyNumberFormat="1" applyFont="1" applyBorder="1" applyAlignment="1">
      <alignment vertical="center"/>
    </xf>
    <xf numFmtId="41" fontId="13" fillId="0" borderId="64" xfId="1543" applyFont="1" applyFill="1" applyBorder="1" applyAlignment="1">
      <alignment vertical="center"/>
    </xf>
    <xf numFmtId="38" fontId="13" fillId="44" borderId="21" xfId="1627" applyNumberFormat="1" applyFont="1" applyFill="1" applyBorder="1" applyAlignment="1">
      <alignment vertical="center"/>
    </xf>
    <xf numFmtId="184" fontId="13" fillId="44" borderId="21" xfId="2117" applyNumberFormat="1" applyFont="1" applyFill="1" applyBorder="1" applyAlignment="1">
      <alignment vertical="center"/>
    </xf>
    <xf numFmtId="38" fontId="8" fillId="0" borderId="64" xfId="1627" applyNumberFormat="1" applyFont="1" applyBorder="1" applyAlignment="1">
      <alignment vertical="center"/>
    </xf>
    <xf numFmtId="38" fontId="8" fillId="0" borderId="21" xfId="1627" applyNumberFormat="1" applyFont="1" applyBorder="1" applyAlignment="1">
      <alignment vertical="center"/>
    </xf>
    <xf numFmtId="41" fontId="8" fillId="0" borderId="64" xfId="1543" applyFont="1" applyBorder="1" applyAlignment="1">
      <alignment vertical="center"/>
    </xf>
    <xf numFmtId="38" fontId="8" fillId="44" borderId="21" xfId="1627" applyNumberFormat="1" applyFont="1" applyFill="1" applyBorder="1" applyAlignment="1">
      <alignment vertical="center"/>
    </xf>
    <xf numFmtId="184" fontId="8" fillId="44" borderId="21" xfId="2117" applyNumberFormat="1" applyFont="1" applyFill="1" applyBorder="1" applyAlignment="1">
      <alignment vertical="center"/>
    </xf>
    <xf numFmtId="38" fontId="13" fillId="0" borderId="21" xfId="1627" applyNumberFormat="1" applyFont="1" applyBorder="1" applyAlignment="1">
      <alignment vertical="center"/>
    </xf>
    <xf numFmtId="38" fontId="13" fillId="0" borderId="64" xfId="1627" applyNumberFormat="1" applyFont="1" applyBorder="1" applyAlignment="1">
      <alignment vertical="center"/>
    </xf>
    <xf numFmtId="41" fontId="13" fillId="0" borderId="64" xfId="1543" applyFont="1" applyBorder="1" applyAlignment="1">
      <alignment vertical="center"/>
    </xf>
    <xf numFmtId="41" fontId="13" fillId="0" borderId="21" xfId="1543" applyFont="1" applyBorder="1" applyAlignment="1">
      <alignment vertical="center"/>
    </xf>
    <xf numFmtId="184" fontId="199" fillId="0" borderId="13" xfId="2117" applyNumberFormat="1" applyFont="1" applyBorder="1" applyAlignment="1">
      <alignment vertical="center"/>
    </xf>
    <xf numFmtId="184" fontId="199" fillId="0" borderId="184" xfId="2117" applyNumberFormat="1" applyFont="1" applyFill="1" applyBorder="1" applyAlignment="1">
      <alignment vertical="center"/>
    </xf>
    <xf numFmtId="184" fontId="199" fillId="0" borderId="185" xfId="2117" applyNumberFormat="1" applyFont="1" applyFill="1" applyBorder="1" applyAlignment="1">
      <alignment vertical="center"/>
    </xf>
    <xf numFmtId="184" fontId="199" fillId="44" borderId="13" xfId="2117" applyNumberFormat="1" applyFont="1" applyFill="1" applyBorder="1" applyAlignment="1">
      <alignment vertical="center"/>
    </xf>
    <xf numFmtId="184" fontId="13" fillId="44" borderId="13" xfId="2117" applyNumberFormat="1" applyFont="1" applyFill="1" applyBorder="1" applyAlignment="1">
      <alignment vertical="center"/>
    </xf>
    <xf numFmtId="184" fontId="199" fillId="0" borderId="23" xfId="2117" applyNumberFormat="1" applyFont="1" applyFill="1" applyBorder="1" applyAlignment="1">
      <alignment vertical="center"/>
    </xf>
    <xf numFmtId="184" fontId="199" fillId="0" borderId="66" xfId="2117" applyNumberFormat="1" applyFont="1" applyFill="1" applyBorder="1" applyAlignment="1">
      <alignment vertical="center"/>
    </xf>
    <xf numFmtId="184" fontId="199" fillId="0" borderId="67" xfId="2117" applyNumberFormat="1" applyFont="1" applyFill="1" applyBorder="1" applyAlignment="1">
      <alignment vertical="center"/>
    </xf>
    <xf numFmtId="184" fontId="199" fillId="44" borderId="23" xfId="2117" applyNumberFormat="1" applyFont="1" applyFill="1" applyBorder="1" applyAlignment="1">
      <alignment vertical="center"/>
    </xf>
    <xf numFmtId="184" fontId="13" fillId="44" borderId="23" xfId="2117" applyNumberFormat="1" applyFont="1" applyFill="1" applyBorder="1" applyAlignment="1">
      <alignment vertical="center"/>
    </xf>
    <xf numFmtId="187" fontId="199" fillId="0" borderId="0" xfId="2117" applyNumberFormat="1" applyFont="1" applyFill="1" applyBorder="1" applyAlignment="1">
      <alignment vertical="center"/>
    </xf>
    <xf numFmtId="2" fontId="202" fillId="91" borderId="18" xfId="2117" applyNumberFormat="1" applyFont="1" applyFill="1" applyBorder="1" applyAlignment="1">
      <alignment vertical="center"/>
    </xf>
    <xf numFmtId="187" fontId="202" fillId="91" borderId="0" xfId="2117" applyNumberFormat="1" applyFont="1" applyFill="1" applyBorder="1" applyAlignment="1">
      <alignment vertical="center"/>
    </xf>
    <xf numFmtId="41" fontId="199" fillId="0" borderId="0" xfId="2117" applyNumberFormat="1" applyFont="1" applyFill="1" applyBorder="1" applyAlignment="1">
      <alignment vertical="center"/>
    </xf>
    <xf numFmtId="260" fontId="8" fillId="0" borderId="35" xfId="1543" applyNumberFormat="1" applyFont="1" applyBorder="1" applyAlignment="1">
      <alignment vertical="center"/>
    </xf>
    <xf numFmtId="182" fontId="299" fillId="0" borderId="36" xfId="1417" applyNumberFormat="1" applyFont="1" applyFill="1" applyBorder="1" applyAlignment="1">
      <alignment horizontal="center" vertical="center"/>
    </xf>
    <xf numFmtId="254" fontId="299" fillId="92" borderId="36" xfId="0" applyNumberFormat="1" applyFont="1" applyFill="1" applyBorder="1">
      <alignment vertical="center"/>
    </xf>
    <xf numFmtId="182" fontId="28" fillId="0" borderId="36" xfId="1417" applyNumberFormat="1" applyFont="1" applyFill="1" applyBorder="1" applyAlignment="1">
      <alignment horizontal="center" vertical="center"/>
    </xf>
    <xf numFmtId="254" fontId="28" fillId="92" borderId="36" xfId="0" applyNumberFormat="1" applyFont="1" applyFill="1" applyBorder="1">
      <alignment vertical="center"/>
    </xf>
    <xf numFmtId="41" fontId="28" fillId="44" borderId="88" xfId="1543" applyFont="1" applyFill="1" applyBorder="1" applyAlignment="1">
      <alignment horizontal="right" vertical="center"/>
    </xf>
    <xf numFmtId="182" fontId="28" fillId="44" borderId="36" xfId="1417" applyNumberFormat="1" applyFont="1" applyFill="1" applyBorder="1" applyAlignment="1">
      <alignment horizontal="center" vertical="center"/>
    </xf>
    <xf numFmtId="187" fontId="28" fillId="44" borderId="36" xfId="0" applyNumberFormat="1" applyFont="1" applyFill="1" applyBorder="1">
      <alignment vertical="center"/>
    </xf>
    <xf numFmtId="182" fontId="32" fillId="44" borderId="36" xfId="1417" applyNumberFormat="1" applyFont="1" applyFill="1" applyBorder="1" applyAlignment="1">
      <alignment horizontal="center" vertical="center"/>
    </xf>
    <xf numFmtId="182" fontId="299" fillId="0" borderId="21" xfId="1417" applyNumberFormat="1" applyFont="1" applyFill="1" applyBorder="1" applyAlignment="1">
      <alignment horizontal="center" vertical="center"/>
    </xf>
    <xf numFmtId="254" fontId="299" fillId="92" borderId="21" xfId="0" applyNumberFormat="1" applyFont="1" applyFill="1" applyBorder="1">
      <alignment vertical="center"/>
    </xf>
    <xf numFmtId="182" fontId="28" fillId="0" borderId="21" xfId="1417" applyNumberFormat="1" applyFont="1" applyFill="1" applyBorder="1" applyAlignment="1">
      <alignment horizontal="center" vertical="center"/>
    </xf>
    <xf numFmtId="254" fontId="28" fillId="92" borderId="21" xfId="0" applyNumberFormat="1" applyFont="1" applyFill="1" applyBorder="1">
      <alignment vertical="center"/>
    </xf>
    <xf numFmtId="182" fontId="28" fillId="44" borderId="21" xfId="1417" applyNumberFormat="1" applyFont="1" applyFill="1" applyBorder="1" applyAlignment="1">
      <alignment horizontal="center" vertical="center"/>
    </xf>
    <xf numFmtId="187" fontId="28" fillId="44" borderId="21" xfId="0" applyNumberFormat="1" applyFont="1" applyFill="1" applyBorder="1">
      <alignment vertical="center"/>
    </xf>
    <xf numFmtId="182" fontId="32" fillId="44" borderId="21" xfId="1417" applyNumberFormat="1" applyFont="1" applyFill="1" applyBorder="1" applyAlignment="1">
      <alignment horizontal="center" vertical="center"/>
    </xf>
    <xf numFmtId="41" fontId="28" fillId="0" borderId="26" xfId="1543" applyFont="1" applyFill="1" applyBorder="1" applyAlignment="1">
      <alignment horizontal="right" vertical="center"/>
    </xf>
    <xf numFmtId="0" fontId="28" fillId="44" borderId="21" xfId="0" applyFont="1" applyFill="1" applyBorder="1">
      <alignment vertical="center"/>
    </xf>
    <xf numFmtId="254" fontId="299" fillId="92" borderId="23" xfId="0" applyNumberFormat="1" applyFont="1" applyFill="1" applyBorder="1">
      <alignment vertical="center"/>
    </xf>
    <xf numFmtId="254" fontId="28" fillId="92" borderId="23" xfId="0" applyNumberFormat="1" applyFont="1" applyFill="1" applyBorder="1">
      <alignment vertical="center"/>
    </xf>
    <xf numFmtId="254" fontId="32" fillId="92" borderId="23" xfId="0" applyNumberFormat="1" applyFont="1" applyFill="1" applyBorder="1">
      <alignment vertical="center"/>
    </xf>
    <xf numFmtId="182" fontId="32" fillId="44" borderId="23" xfId="1417" applyNumberFormat="1" applyFont="1" applyFill="1" applyBorder="1" applyAlignment="1">
      <alignment horizontal="center" vertical="center"/>
    </xf>
    <xf numFmtId="38" fontId="13" fillId="44" borderId="88" xfId="0" applyNumberFormat="1" applyFont="1" applyFill="1" applyBorder="1" applyAlignment="1"/>
    <xf numFmtId="38" fontId="13" fillId="44" borderId="18" xfId="0" applyNumberFormat="1" applyFont="1" applyFill="1" applyBorder="1" applyAlignment="1"/>
    <xf numFmtId="38" fontId="13" fillId="44" borderId="86" xfId="1417" applyNumberFormat="1" applyFont="1" applyFill="1" applyBorder="1"/>
    <xf numFmtId="182" fontId="13" fillId="44" borderId="25" xfId="1417" applyNumberFormat="1" applyFont="1" applyFill="1" applyBorder="1"/>
    <xf numFmtId="182" fontId="13" fillId="44" borderId="18" xfId="1417" applyNumberFormat="1" applyFont="1" applyFill="1" applyBorder="1"/>
    <xf numFmtId="38" fontId="13" fillId="44" borderId="26" xfId="0" applyNumberFormat="1" applyFont="1" applyFill="1" applyBorder="1" applyAlignment="1"/>
    <xf numFmtId="38" fontId="13" fillId="44" borderId="21" xfId="0" applyNumberFormat="1" applyFont="1" applyFill="1" applyBorder="1" applyAlignment="1"/>
    <xf numFmtId="38" fontId="13" fillId="44" borderId="21" xfId="1417" applyNumberFormat="1" applyFont="1" applyFill="1" applyBorder="1"/>
    <xf numFmtId="10" fontId="13" fillId="44" borderId="89" xfId="0" applyNumberFormat="1" applyFont="1" applyFill="1" applyBorder="1" applyAlignment="1"/>
    <xf numFmtId="10" fontId="13" fillId="44" borderId="90" xfId="0" applyNumberFormat="1" applyFont="1" applyFill="1" applyBorder="1" applyAlignment="1"/>
    <xf numFmtId="38" fontId="13" fillId="44" borderId="91" xfId="0" applyNumberFormat="1" applyFont="1" applyFill="1" applyBorder="1" applyAlignment="1"/>
    <xf numFmtId="38" fontId="13" fillId="44" borderId="86" xfId="0" applyNumberFormat="1" applyFont="1" applyFill="1" applyBorder="1" applyAlignment="1"/>
    <xf numFmtId="182" fontId="13" fillId="44" borderId="26" xfId="1417" applyNumberFormat="1" applyFont="1" applyFill="1" applyBorder="1"/>
    <xf numFmtId="182" fontId="13" fillId="44" borderId="21" xfId="1417" applyNumberFormat="1" applyFont="1" applyFill="1" applyBorder="1"/>
    <xf numFmtId="38" fontId="8" fillId="44" borderId="91" xfId="0" applyNumberFormat="1" applyFont="1" applyFill="1" applyBorder="1" applyAlignment="1"/>
    <xf numFmtId="38" fontId="8" fillId="44" borderId="86" xfId="0" applyNumberFormat="1" applyFont="1" applyFill="1" applyBorder="1" applyAlignment="1"/>
    <xf numFmtId="38" fontId="8" fillId="44" borderId="26" xfId="0" applyNumberFormat="1" applyFont="1" applyFill="1" applyBorder="1" applyAlignment="1"/>
    <xf numFmtId="38" fontId="8" fillId="44" borderId="21" xfId="0" applyNumberFormat="1" applyFont="1" applyFill="1" applyBorder="1" applyAlignment="1"/>
    <xf numFmtId="10" fontId="8" fillId="44" borderId="31" xfId="0" applyNumberFormat="1" applyFont="1" applyFill="1" applyBorder="1" applyAlignment="1"/>
    <xf numFmtId="10" fontId="8" fillId="44" borderId="30" xfId="0" applyNumberFormat="1" applyFont="1" applyFill="1" applyBorder="1" applyAlignment="1"/>
    <xf numFmtId="10" fontId="13" fillId="91" borderId="93" xfId="1402" applyNumberFormat="1" applyFont="1" applyFill="1" applyBorder="1" applyAlignment="1">
      <alignment vertical="center" wrapText="1"/>
    </xf>
    <xf numFmtId="10" fontId="13" fillId="0" borderId="93" xfId="1402" applyNumberFormat="1" applyFont="1" applyFill="1" applyBorder="1" applyAlignment="1">
      <alignment vertical="center"/>
    </xf>
    <xf numFmtId="10" fontId="13" fillId="44" borderId="93" xfId="1402" applyNumberFormat="1" applyFont="1" applyFill="1" applyBorder="1" applyAlignment="1">
      <alignment vertical="center"/>
    </xf>
    <xf numFmtId="41" fontId="13" fillId="91" borderId="0" xfId="1543" applyNumberFormat="1" applyFont="1" applyFill="1" applyBorder="1" applyAlignment="1">
      <alignment vertical="center"/>
    </xf>
    <xf numFmtId="41" fontId="13" fillId="44" borderId="0" xfId="1543" applyNumberFormat="1" applyFont="1" applyFill="1" applyBorder="1" applyAlignment="1">
      <alignment vertical="center"/>
    </xf>
    <xf numFmtId="41" fontId="13" fillId="91" borderId="123" xfId="1543" applyNumberFormat="1" applyFont="1" applyFill="1" applyBorder="1" applyAlignment="1">
      <alignment vertical="center"/>
    </xf>
    <xf numFmtId="41" fontId="13" fillId="44" borderId="123" xfId="1543" applyNumberFormat="1" applyFont="1" applyFill="1" applyBorder="1" applyAlignment="1">
      <alignment vertical="center"/>
    </xf>
    <xf numFmtId="10" fontId="13" fillId="91" borderId="93" xfId="1402" applyNumberFormat="1" applyFont="1" applyFill="1" applyBorder="1" applyAlignment="1">
      <alignment vertical="center"/>
    </xf>
    <xf numFmtId="41" fontId="13" fillId="91" borderId="13" xfId="1543" applyNumberFormat="1" applyFont="1" applyFill="1" applyBorder="1" applyAlignment="1">
      <alignment vertical="center"/>
    </xf>
    <xf numFmtId="41" fontId="13" fillId="44" borderId="13" xfId="1543" applyNumberFormat="1" applyFont="1" applyFill="1" applyBorder="1" applyAlignment="1">
      <alignment vertical="center"/>
    </xf>
    <xf numFmtId="41" fontId="13" fillId="91" borderId="23" xfId="1543" applyFont="1" applyFill="1" applyBorder="1" applyAlignment="1">
      <alignment vertical="center"/>
    </xf>
    <xf numFmtId="41" fontId="13" fillId="44" borderId="23" xfId="1543" applyFont="1" applyFill="1" applyBorder="1" applyAlignment="1">
      <alignment vertical="center"/>
    </xf>
    <xf numFmtId="41" fontId="8" fillId="44" borderId="21" xfId="1628" applyFont="1" applyFill="1" applyBorder="1" applyAlignment="1">
      <alignment vertical="center"/>
    </xf>
    <xf numFmtId="41" fontId="8" fillId="44" borderId="56" xfId="1628" applyFont="1" applyFill="1" applyBorder="1" applyAlignment="1">
      <alignment vertical="center"/>
    </xf>
    <xf numFmtId="258" fontId="8" fillId="44" borderId="21" xfId="1628" applyNumberFormat="1" applyFont="1" applyFill="1" applyBorder="1" applyAlignment="1">
      <alignment vertical="center"/>
    </xf>
    <xf numFmtId="258" fontId="8" fillId="44" borderId="56" xfId="1628" applyNumberFormat="1" applyFont="1" applyFill="1" applyBorder="1" applyAlignment="1">
      <alignment vertical="center"/>
    </xf>
    <xf numFmtId="0" fontId="306" fillId="0" borderId="22" xfId="2118" applyNumberFormat="1" applyFont="1" applyFill="1" applyBorder="1" applyAlignment="1" applyProtection="1">
      <alignment horizontal="left" vertical="center"/>
    </xf>
    <xf numFmtId="38" fontId="307" fillId="0" borderId="0" xfId="0" applyNumberFormat="1" applyFont="1" applyFill="1" applyBorder="1" applyAlignment="1"/>
    <xf numFmtId="0" fontId="307" fillId="0" borderId="0" xfId="2117" applyFont="1"/>
    <xf numFmtId="0" fontId="308" fillId="12" borderId="73" xfId="2117" applyFont="1" applyFill="1" applyBorder="1" applyAlignment="1">
      <alignment horizontal="right" vertical="center" wrapText="1"/>
    </xf>
    <xf numFmtId="191" fontId="309" fillId="0" borderId="24" xfId="1626" applyNumberFormat="1" applyFont="1" applyFill="1" applyBorder="1" applyAlignment="1">
      <alignment horizontal="right" vertical="center"/>
    </xf>
    <xf numFmtId="191" fontId="309" fillId="0" borderId="28" xfId="2117" applyNumberFormat="1" applyFont="1" applyFill="1" applyBorder="1" applyAlignment="1">
      <alignment horizontal="right" vertical="center"/>
    </xf>
    <xf numFmtId="191" fontId="309" fillId="0" borderId="29" xfId="2117" applyNumberFormat="1" applyFont="1" applyFill="1" applyBorder="1" applyAlignment="1">
      <alignment horizontal="right" vertical="center"/>
    </xf>
    <xf numFmtId="191" fontId="309" fillId="0" borderId="29" xfId="1626" applyNumberFormat="1" applyFont="1" applyFill="1" applyBorder="1" applyAlignment="1">
      <alignment horizontal="right" vertical="center"/>
    </xf>
    <xf numFmtId="191" fontId="309" fillId="0" borderId="87" xfId="1626" applyNumberFormat="1" applyFont="1" applyFill="1" applyBorder="1" applyAlignment="1">
      <alignment horizontal="right" vertical="center"/>
    </xf>
    <xf numFmtId="41" fontId="309" fillId="0" borderId="0" xfId="1540" applyFont="1" applyFill="1" applyBorder="1" applyAlignment="1">
      <alignment vertical="center"/>
    </xf>
    <xf numFmtId="0" fontId="307" fillId="0" borderId="0" xfId="2117" applyFont="1" applyAlignment="1">
      <alignment vertical="center"/>
    </xf>
    <xf numFmtId="43" fontId="308" fillId="0" borderId="0" xfId="2117" applyNumberFormat="1" applyFont="1" applyFill="1" applyBorder="1" applyAlignment="1">
      <alignment vertical="center"/>
    </xf>
    <xf numFmtId="38" fontId="308" fillId="4" borderId="0" xfId="1627" applyNumberFormat="1" applyFont="1" applyFill="1" applyBorder="1" applyAlignment="1">
      <alignment vertical="center"/>
    </xf>
    <xf numFmtId="38" fontId="309" fillId="4" borderId="0" xfId="1627" applyNumberFormat="1" applyFont="1" applyFill="1" applyBorder="1" applyAlignment="1">
      <alignment vertical="center"/>
    </xf>
    <xf numFmtId="38" fontId="308" fillId="4" borderId="0" xfId="2117" applyNumberFormat="1" applyFont="1" applyFill="1" applyBorder="1" applyAlignment="1">
      <alignment vertical="center"/>
    </xf>
    <xf numFmtId="38" fontId="310" fillId="4" borderId="0" xfId="2117" applyNumberFormat="1" applyFont="1" applyFill="1" applyBorder="1" applyAlignment="1">
      <alignment vertical="center"/>
    </xf>
    <xf numFmtId="0" fontId="310" fillId="4" borderId="0" xfId="2117" applyFont="1" applyFill="1" applyBorder="1" applyAlignment="1">
      <alignment vertical="center"/>
    </xf>
    <xf numFmtId="38" fontId="307" fillId="4" borderId="0" xfId="0" applyNumberFormat="1" applyFont="1" applyFill="1" applyBorder="1" applyAlignment="1"/>
    <xf numFmtId="0" fontId="306" fillId="4" borderId="0" xfId="2118" applyNumberFormat="1" applyFont="1" applyFill="1" applyBorder="1" applyAlignment="1" applyProtection="1">
      <alignment horizontal="left" vertical="center"/>
    </xf>
    <xf numFmtId="0" fontId="307" fillId="4" borderId="0" xfId="2117" applyFont="1" applyFill="1" applyBorder="1" applyAlignment="1">
      <alignment vertical="center"/>
    </xf>
    <xf numFmtId="0" fontId="307" fillId="4" borderId="0" xfId="2117" applyFont="1" applyFill="1" applyBorder="1"/>
    <xf numFmtId="0" fontId="308" fillId="4" borderId="0" xfId="2117" applyFont="1" applyFill="1" applyBorder="1" applyAlignment="1">
      <alignment horizontal="center" vertical="center"/>
    </xf>
    <xf numFmtId="0" fontId="308" fillId="4" borderId="0" xfId="2117" applyFont="1" applyFill="1" applyBorder="1" applyAlignment="1">
      <alignment horizontal="right" vertical="center"/>
    </xf>
    <xf numFmtId="0" fontId="310" fillId="4" borderId="0" xfId="2117" applyFont="1" applyFill="1" applyBorder="1"/>
    <xf numFmtId="191" fontId="309" fillId="91" borderId="24" xfId="1626" applyNumberFormat="1" applyFont="1" applyFill="1" applyBorder="1" applyAlignment="1">
      <alignment horizontal="right" vertical="center"/>
    </xf>
    <xf numFmtId="191" fontId="309" fillId="91" borderId="28" xfId="2117" applyNumberFormat="1" applyFont="1" applyFill="1" applyBorder="1" applyAlignment="1">
      <alignment horizontal="right" vertical="center"/>
    </xf>
    <xf numFmtId="191" fontId="309" fillId="91" borderId="29" xfId="2117" applyNumberFormat="1" applyFont="1" applyFill="1" applyBorder="1" applyAlignment="1">
      <alignment horizontal="right" vertical="center"/>
    </xf>
    <xf numFmtId="191" fontId="309" fillId="91" borderId="170" xfId="1626" applyNumberFormat="1" applyFont="1" applyFill="1" applyBorder="1" applyAlignment="1">
      <alignment horizontal="right" vertical="center"/>
    </xf>
    <xf numFmtId="191" fontId="309" fillId="0" borderId="21" xfId="1626" applyNumberFormat="1" applyFont="1" applyFill="1" applyBorder="1" applyAlignment="1">
      <alignment horizontal="right" vertical="center"/>
    </xf>
    <xf numFmtId="191" fontId="309" fillId="0" borderId="18" xfId="1626" applyNumberFormat="1" applyFont="1" applyFill="1" applyBorder="1" applyAlignment="1">
      <alignment horizontal="right" vertical="center"/>
    </xf>
    <xf numFmtId="191" fontId="309" fillId="0" borderId="171" xfId="1626" applyNumberFormat="1" applyFont="1" applyFill="1" applyBorder="1" applyAlignment="1">
      <alignment horizontal="right" vertical="center"/>
    </xf>
    <xf numFmtId="191" fontId="309" fillId="0" borderId="170" xfId="1626" applyNumberFormat="1" applyFont="1" applyFill="1" applyBorder="1" applyAlignment="1">
      <alignment horizontal="right" vertical="center"/>
    </xf>
    <xf numFmtId="191" fontId="309" fillId="0" borderId="172" xfId="1626" applyNumberFormat="1" applyFont="1" applyFill="1" applyBorder="1" applyAlignment="1">
      <alignment horizontal="right" vertical="center"/>
    </xf>
    <xf numFmtId="191" fontId="309" fillId="44" borderId="24" xfId="1626" applyNumberFormat="1" applyFont="1" applyFill="1" applyBorder="1" applyAlignment="1">
      <alignment horizontal="right" vertical="center"/>
    </xf>
    <xf numFmtId="191" fontId="309" fillId="44" borderId="28" xfId="2117" applyNumberFormat="1" applyFont="1" applyFill="1" applyBorder="1" applyAlignment="1">
      <alignment horizontal="right" vertical="center"/>
    </xf>
    <xf numFmtId="191" fontId="309" fillId="44" borderId="29" xfId="2117" applyNumberFormat="1" applyFont="1" applyFill="1" applyBorder="1" applyAlignment="1">
      <alignment horizontal="right" vertical="center"/>
    </xf>
    <xf numFmtId="191" fontId="309" fillId="44" borderId="170" xfId="1626" applyNumberFormat="1" applyFont="1" applyFill="1" applyBorder="1" applyAlignment="1">
      <alignment horizontal="right" vertical="center"/>
    </xf>
    <xf numFmtId="0" fontId="20" fillId="0" borderId="16" xfId="2118" applyNumberFormat="1" applyFont="1" applyFill="1" applyBorder="1" applyAlignment="1" applyProtection="1">
      <alignment horizontal="left" vertical="center"/>
    </xf>
    <xf numFmtId="38" fontId="17" fillId="0" borderId="0" xfId="0" applyNumberFormat="1" applyFont="1" applyBorder="1" applyAlignment="1">
      <alignment horizontal="left" vertical="center"/>
    </xf>
    <xf numFmtId="38" fontId="26" fillId="10" borderId="0" xfId="0" applyNumberFormat="1" applyFont="1" applyFill="1" applyBorder="1" applyAlignment="1">
      <alignment horizontal="center" vertical="center"/>
    </xf>
    <xf numFmtId="0" fontId="20" fillId="0" borderId="105" xfId="2118" applyNumberFormat="1" applyFont="1" applyFill="1" applyBorder="1" applyAlignment="1" applyProtection="1">
      <alignment horizontal="left" vertical="center"/>
    </xf>
    <xf numFmtId="38" fontId="19" fillId="0" borderId="105" xfId="0" applyNumberFormat="1" applyFont="1" applyFill="1" applyBorder="1" applyAlignment="1"/>
    <xf numFmtId="0" fontId="20" fillId="0" borderId="105" xfId="2118" applyNumberFormat="1" applyFont="1" applyFill="1" applyBorder="1" applyAlignment="1" applyProtection="1">
      <alignment vertical="center"/>
    </xf>
    <xf numFmtId="38" fontId="10" fillId="0" borderId="105" xfId="0" applyNumberFormat="1" applyFont="1" applyFill="1" applyBorder="1" applyAlignment="1"/>
    <xf numFmtId="0" fontId="20" fillId="0" borderId="186" xfId="2118" applyNumberFormat="1" applyFont="1" applyFill="1" applyBorder="1" applyAlignment="1" applyProtection="1">
      <alignment vertical="center"/>
    </xf>
    <xf numFmtId="0" fontId="26" fillId="0" borderId="0" xfId="2117" applyFont="1" applyFill="1" applyBorder="1" applyAlignment="1">
      <alignment vertical="center"/>
    </xf>
    <xf numFmtId="0" fontId="26" fillId="0" borderId="0" xfId="2117" applyFont="1" applyFill="1" applyBorder="1" applyAlignment="1">
      <alignment horizontal="right" vertical="center"/>
    </xf>
    <xf numFmtId="195" fontId="8" fillId="0" borderId="21" xfId="1628" applyNumberFormat="1" applyFont="1" applyFill="1" applyBorder="1" applyAlignment="1">
      <alignment vertical="center"/>
    </xf>
    <xf numFmtId="195" fontId="13" fillId="0" borderId="21" xfId="1628" applyNumberFormat="1" applyFont="1" applyFill="1" applyBorder="1" applyAlignment="1">
      <alignment vertical="center"/>
    </xf>
    <xf numFmtId="195" fontId="298" fillId="0" borderId="21" xfId="1628" applyNumberFormat="1" applyFont="1" applyFill="1" applyBorder="1" applyAlignment="1">
      <alignment vertical="center"/>
    </xf>
    <xf numFmtId="195" fontId="8" fillId="0" borderId="162" xfId="1543" applyNumberFormat="1" applyFont="1" applyFill="1" applyBorder="1" applyAlignment="1">
      <alignment horizontal="right" vertical="center"/>
    </xf>
    <xf numFmtId="195" fontId="13" fillId="0" borderId="162" xfId="1543" applyNumberFormat="1" applyFont="1" applyFill="1" applyBorder="1" applyAlignment="1">
      <alignment horizontal="right" vertical="center"/>
    </xf>
    <xf numFmtId="195" fontId="8" fillId="0" borderId="187" xfId="1543" applyNumberFormat="1" applyFont="1" applyFill="1" applyBorder="1" applyAlignment="1">
      <alignment horizontal="right" vertical="center"/>
    </xf>
    <xf numFmtId="195" fontId="8" fillId="0" borderId="188" xfId="1543" applyNumberFormat="1" applyFont="1" applyFill="1" applyBorder="1" applyAlignment="1">
      <alignment horizontal="right" vertical="center"/>
    </xf>
    <xf numFmtId="182" fontId="13" fillId="0" borderId="21" xfId="1402" applyNumberFormat="1" applyFont="1" applyFill="1" applyBorder="1" applyAlignment="1"/>
    <xf numFmtId="182" fontId="199" fillId="4" borderId="21" xfId="0" applyNumberFormat="1" applyFont="1" applyFill="1" applyBorder="1" applyAlignment="1"/>
    <xf numFmtId="182" fontId="199" fillId="4" borderId="21" xfId="1402" applyNumberFormat="1" applyFont="1" applyFill="1" applyBorder="1" applyAlignment="1"/>
    <xf numFmtId="182" fontId="199" fillId="4" borderId="13" xfId="1402" applyNumberFormat="1" applyFont="1" applyFill="1" applyBorder="1" applyAlignment="1"/>
    <xf numFmtId="182" fontId="199" fillId="4" borderId="23" xfId="1402" applyNumberFormat="1" applyFont="1" applyFill="1" applyBorder="1" applyAlignment="1"/>
    <xf numFmtId="9" fontId="32" fillId="4" borderId="23" xfId="1402" applyFont="1" applyFill="1" applyBorder="1" applyAlignment="1">
      <alignment vertical="center"/>
    </xf>
    <xf numFmtId="182" fontId="32" fillId="4" borderId="23" xfId="1402" applyNumberFormat="1" applyFont="1" applyFill="1" applyBorder="1" applyAlignment="1">
      <alignment horizontal="right" vertical="center"/>
    </xf>
    <xf numFmtId="10" fontId="32" fillId="44" borderId="93" xfId="1402" applyNumberFormat="1" applyFont="1" applyFill="1" applyBorder="1" applyAlignment="1">
      <alignment vertical="center"/>
    </xf>
    <xf numFmtId="254" fontId="299" fillId="91" borderId="166" xfId="0" applyNumberFormat="1" applyFont="1" applyFill="1" applyBorder="1">
      <alignment vertical="center"/>
    </xf>
    <xf numFmtId="254" fontId="299" fillId="0" borderId="166" xfId="0" applyNumberFormat="1" applyFont="1" applyFill="1" applyBorder="1">
      <alignment vertical="center"/>
    </xf>
    <xf numFmtId="254" fontId="28" fillId="0" borderId="166" xfId="0" applyNumberFormat="1" applyFont="1" applyFill="1" applyBorder="1">
      <alignment vertical="center"/>
    </xf>
    <xf numFmtId="3" fontId="28" fillId="0" borderId="166" xfId="0" applyNumberFormat="1" applyFont="1" applyFill="1" applyBorder="1">
      <alignment vertical="center"/>
    </xf>
    <xf numFmtId="3" fontId="28" fillId="0" borderId="167" xfId="1626" applyNumberFormat="1" applyFont="1" applyFill="1" applyBorder="1" applyAlignment="1">
      <alignment horizontal="right" vertical="center"/>
    </xf>
    <xf numFmtId="3" fontId="28" fillId="44" borderId="166" xfId="0" applyNumberFormat="1" applyFont="1" applyFill="1" applyBorder="1">
      <alignment vertical="center"/>
    </xf>
    <xf numFmtId="254" fontId="299" fillId="91" borderId="26" xfId="0" applyNumberFormat="1" applyFont="1" applyFill="1" applyBorder="1">
      <alignment vertical="center"/>
    </xf>
    <xf numFmtId="254" fontId="299" fillId="0" borderId="26" xfId="0" applyNumberFormat="1" applyFont="1" applyFill="1" applyBorder="1">
      <alignment vertical="center"/>
    </xf>
    <xf numFmtId="254" fontId="28" fillId="0" borderId="26" xfId="0" applyNumberFormat="1" applyFont="1" applyFill="1" applyBorder="1">
      <alignment vertical="center"/>
    </xf>
    <xf numFmtId="3" fontId="28" fillId="0" borderId="26" xfId="0" applyNumberFormat="1" applyFont="1" applyFill="1" applyBorder="1">
      <alignment vertical="center"/>
    </xf>
    <xf numFmtId="3" fontId="28" fillId="0" borderId="21" xfId="1626" applyNumberFormat="1" applyFont="1" applyFill="1" applyBorder="1" applyAlignment="1">
      <alignment horizontal="right" vertical="center"/>
    </xf>
    <xf numFmtId="3" fontId="28" fillId="44" borderId="26" xfId="0" applyNumberFormat="1" applyFont="1" applyFill="1" applyBorder="1">
      <alignment vertical="center"/>
    </xf>
    <xf numFmtId="254" fontId="299" fillId="91" borderId="168" xfId="0" applyNumberFormat="1" applyFont="1" applyFill="1" applyBorder="1">
      <alignment vertical="center"/>
    </xf>
    <xf numFmtId="254" fontId="299" fillId="0" borderId="168" xfId="0" applyNumberFormat="1" applyFont="1" applyFill="1" applyBorder="1">
      <alignment vertical="center"/>
    </xf>
    <xf numFmtId="254" fontId="28" fillId="0" borderId="168" xfId="0" applyNumberFormat="1" applyFont="1" applyFill="1" applyBorder="1">
      <alignment vertical="center"/>
    </xf>
    <xf numFmtId="3" fontId="28" fillId="0" borderId="168" xfId="0" applyNumberFormat="1" applyFont="1" applyFill="1" applyBorder="1">
      <alignment vertical="center"/>
    </xf>
    <xf numFmtId="3" fontId="28" fillId="0" borderId="156" xfId="1626" applyNumberFormat="1" applyFont="1" applyFill="1" applyBorder="1" applyAlignment="1">
      <alignment horizontal="right" vertical="center"/>
    </xf>
    <xf numFmtId="3" fontId="28" fillId="44" borderId="168" xfId="0" applyNumberFormat="1" applyFont="1" applyFill="1" applyBorder="1">
      <alignment vertical="center"/>
    </xf>
    <xf numFmtId="41" fontId="28" fillId="0" borderId="21" xfId="1543" applyFont="1" applyFill="1" applyBorder="1" applyAlignment="1">
      <alignment horizontal="right" vertical="center"/>
    </xf>
    <xf numFmtId="41" fontId="28" fillId="0" borderId="169" xfId="1543" applyFont="1" applyFill="1" applyBorder="1" applyAlignment="1">
      <alignment horizontal="right" vertical="center"/>
    </xf>
    <xf numFmtId="41" fontId="28" fillId="0" borderId="123" xfId="1543" applyFont="1" applyFill="1" applyBorder="1" applyAlignment="1">
      <alignment horizontal="right" vertical="center"/>
    </xf>
    <xf numFmtId="41" fontId="299" fillId="0" borderId="166" xfId="1543" applyFont="1" applyFill="1" applyBorder="1">
      <alignment vertical="center"/>
    </xf>
    <xf numFmtId="41" fontId="299" fillId="0" borderId="26" xfId="1543" applyFont="1" applyFill="1" applyBorder="1">
      <alignment vertical="center"/>
    </xf>
    <xf numFmtId="41" fontId="299" fillId="0" borderId="168" xfId="1543" applyFont="1" applyFill="1" applyBorder="1">
      <alignment vertical="center"/>
    </xf>
    <xf numFmtId="38" fontId="13" fillId="0" borderId="40" xfId="1627" applyNumberFormat="1" applyFont="1" applyFill="1" applyBorder="1" applyAlignment="1">
      <alignment vertical="center"/>
    </xf>
    <xf numFmtId="187" fontId="13" fillId="0" borderId="43" xfId="2117" applyNumberFormat="1" applyFont="1" applyFill="1" applyBorder="1" applyAlignment="1">
      <alignment vertical="center"/>
    </xf>
    <xf numFmtId="187" fontId="13" fillId="44" borderId="21" xfId="2117" applyNumberFormat="1" applyFont="1" applyFill="1" applyBorder="1" applyAlignment="1">
      <alignment vertical="center"/>
    </xf>
    <xf numFmtId="38" fontId="8" fillId="0" borderId="40" xfId="1627" applyNumberFormat="1" applyFont="1" applyFill="1" applyBorder="1" applyAlignment="1">
      <alignment vertical="center"/>
    </xf>
    <xf numFmtId="2" fontId="13" fillId="0" borderId="43" xfId="2117" applyNumberFormat="1" applyFont="1" applyFill="1" applyBorder="1" applyAlignment="1">
      <alignment vertical="center"/>
    </xf>
    <xf numFmtId="2" fontId="13" fillId="44" borderId="21" xfId="2117" applyNumberFormat="1" applyFont="1" applyFill="1" applyBorder="1" applyAlignment="1">
      <alignment vertical="center"/>
    </xf>
    <xf numFmtId="0" fontId="8" fillId="0" borderId="43" xfId="2117" applyFont="1" applyFill="1" applyBorder="1" applyAlignment="1">
      <alignment vertical="center"/>
    </xf>
    <xf numFmtId="0" fontId="8" fillId="44" borderId="21" xfId="2117" applyFont="1" applyFill="1" applyBorder="1" applyAlignment="1">
      <alignment vertical="center"/>
    </xf>
    <xf numFmtId="187" fontId="13" fillId="0" borderId="13" xfId="0" applyNumberFormat="1" applyFont="1" applyFill="1" applyBorder="1" applyAlignment="1">
      <alignment vertical="center"/>
    </xf>
    <xf numFmtId="187" fontId="13" fillId="0" borderId="176" xfId="2117" applyNumberFormat="1" applyFont="1" applyFill="1" applyBorder="1" applyAlignment="1">
      <alignment vertical="center"/>
    </xf>
    <xf numFmtId="49" fontId="13" fillId="0" borderId="18" xfId="2117" applyNumberFormat="1" applyFont="1" applyFill="1" applyBorder="1" applyAlignment="1">
      <alignment horizontal="right" vertical="center"/>
    </xf>
    <xf numFmtId="187" fontId="13" fillId="0" borderId="23" xfId="2117" applyNumberFormat="1" applyFont="1" applyFill="1" applyBorder="1" applyAlignment="1">
      <alignment vertical="center"/>
    </xf>
    <xf numFmtId="183" fontId="202" fillId="0" borderId="0" xfId="1548" applyNumberFormat="1" applyFont="1" applyBorder="1" applyAlignment="1">
      <alignment vertical="center"/>
    </xf>
    <xf numFmtId="195" fontId="8" fillId="0" borderId="0" xfId="1548" applyNumberFormat="1" applyFont="1" applyFill="1" applyBorder="1" applyAlignment="1">
      <alignment horizontal="right" vertical="center"/>
    </xf>
    <xf numFmtId="183" fontId="202" fillId="0" borderId="0" xfId="1548" applyNumberFormat="1" applyFont="1" applyFill="1" applyBorder="1" applyAlignment="1">
      <alignment horizontal="right" vertical="center"/>
    </xf>
    <xf numFmtId="41" fontId="28" fillId="0" borderId="88" xfId="1543" applyFont="1" applyFill="1" applyBorder="1" applyAlignment="1">
      <alignment horizontal="right" vertical="center"/>
    </xf>
    <xf numFmtId="187" fontId="28" fillId="0" borderId="36" xfId="0" applyNumberFormat="1" applyFont="1" applyFill="1" applyBorder="1">
      <alignment vertical="center"/>
    </xf>
    <xf numFmtId="187" fontId="28" fillId="0" borderId="21" xfId="0" applyNumberFormat="1" applyFont="1" applyFill="1" applyBorder="1">
      <alignment vertical="center"/>
    </xf>
    <xf numFmtId="0" fontId="28" fillId="0" borderId="21" xfId="0" applyFont="1" applyFill="1" applyBorder="1">
      <alignment vertical="center"/>
    </xf>
    <xf numFmtId="0" fontId="28" fillId="0" borderId="23" xfId="0" applyFont="1" applyFill="1" applyBorder="1">
      <alignment vertical="center"/>
    </xf>
    <xf numFmtId="254" fontId="32" fillId="44" borderId="27" xfId="0" applyNumberFormat="1" applyFont="1" applyFill="1" applyBorder="1" applyAlignment="1">
      <alignment horizontal="right" vertical="center"/>
    </xf>
    <xf numFmtId="254" fontId="32" fillId="44" borderId="23" xfId="0" applyNumberFormat="1" applyFont="1" applyFill="1" applyBorder="1" applyAlignment="1">
      <alignment horizontal="right" vertical="center"/>
    </xf>
    <xf numFmtId="41" fontId="8" fillId="0" borderId="21" xfId="1628" applyFont="1" applyFill="1" applyBorder="1" applyAlignment="1">
      <alignment vertical="center"/>
    </xf>
    <xf numFmtId="41" fontId="13" fillId="0" borderId="21" xfId="1628" applyFont="1" applyFill="1" applyBorder="1" applyAlignment="1">
      <alignment vertical="center"/>
    </xf>
    <xf numFmtId="41" fontId="8" fillId="0" borderId="56" xfId="1628" applyFont="1" applyFill="1" applyBorder="1" applyAlignment="1">
      <alignment vertical="center"/>
    </xf>
    <xf numFmtId="258" fontId="8" fillId="0" borderId="21" xfId="1628" applyNumberFormat="1" applyFont="1" applyFill="1" applyBorder="1" applyAlignment="1">
      <alignment vertical="center"/>
    </xf>
    <xf numFmtId="258" fontId="8" fillId="0" borderId="56" xfId="1628" applyNumberFormat="1" applyFont="1" applyFill="1" applyBorder="1" applyAlignment="1">
      <alignment vertical="center"/>
    </xf>
    <xf numFmtId="258" fontId="298" fillId="0" borderId="21" xfId="1543" applyNumberFormat="1" applyFont="1" applyFill="1" applyBorder="1" applyAlignment="1"/>
    <xf numFmtId="261" fontId="13" fillId="44" borderId="21" xfId="1402" applyNumberFormat="1" applyFont="1" applyFill="1" applyBorder="1" applyAlignment="1">
      <alignment vertical="center"/>
    </xf>
    <xf numFmtId="191" fontId="311" fillId="0" borderId="0" xfId="1626" applyNumberFormat="1" applyFont="1" applyFill="1" applyBorder="1" applyAlignment="1">
      <alignment horizontal="right" vertical="center"/>
    </xf>
    <xf numFmtId="38" fontId="0" fillId="0" borderId="0" xfId="0" applyNumberFormat="1" applyAlignment="1">
      <alignment horizontal="center"/>
    </xf>
    <xf numFmtId="38" fontId="148" fillId="10" borderId="0" xfId="0" applyNumberFormat="1" applyFont="1" applyFill="1" applyBorder="1" applyAlignment="1">
      <alignment horizontal="left" vertical="center"/>
    </xf>
    <xf numFmtId="38" fontId="13" fillId="0" borderId="0" xfId="0" applyNumberFormat="1" applyFont="1" applyFill="1" applyBorder="1" applyAlignment="1">
      <alignment horizontal="left" vertical="center"/>
    </xf>
    <xf numFmtId="37" fontId="8" fillId="0" borderId="8" xfId="0" applyNumberFormat="1" applyFont="1" applyFill="1" applyBorder="1" applyAlignment="1">
      <alignment horizontal="right" vertical="center" wrapText="1"/>
    </xf>
    <xf numFmtId="37" fontId="8" fillId="0" borderId="51" xfId="0" applyNumberFormat="1" applyFont="1" applyFill="1" applyBorder="1" applyAlignment="1">
      <alignment horizontal="right" vertical="center" wrapText="1"/>
    </xf>
    <xf numFmtId="38" fontId="8" fillId="12" borderId="8" xfId="0" applyNumberFormat="1" applyFont="1" applyFill="1" applyBorder="1" applyAlignment="1">
      <alignment horizontal="left" vertical="center" wrapText="1"/>
    </xf>
    <xf numFmtId="38" fontId="8" fillId="12" borderId="51" xfId="0" applyNumberFormat="1" applyFont="1" applyFill="1" applyBorder="1" applyAlignment="1">
      <alignment horizontal="left" vertical="center" wrapText="1"/>
    </xf>
    <xf numFmtId="0" fontId="20" fillId="0" borderId="16" xfId="2118" applyNumberFormat="1" applyFont="1" applyFill="1" applyBorder="1" applyAlignment="1" applyProtection="1">
      <alignment horizontal="left" vertical="center"/>
    </xf>
    <xf numFmtId="38" fontId="17" fillId="0" borderId="0" xfId="0" applyNumberFormat="1" applyFont="1" applyBorder="1" applyAlignment="1">
      <alignment horizontal="left" vertical="center"/>
    </xf>
    <xf numFmtId="177" fontId="29" fillId="0" borderId="18" xfId="0" applyNumberFormat="1" applyFont="1" applyFill="1" applyBorder="1" applyAlignment="1">
      <alignment horizontal="center" vertical="center"/>
    </xf>
    <xf numFmtId="38" fontId="29" fillId="0" borderId="18" xfId="0" applyNumberFormat="1" applyFont="1" applyFill="1" applyBorder="1" applyAlignment="1">
      <alignment horizontal="center" vertical="center"/>
    </xf>
    <xf numFmtId="38" fontId="5" fillId="4" borderId="8" xfId="0" applyNumberFormat="1" applyFont="1" applyFill="1" applyBorder="1" applyAlignment="1">
      <alignment horizontal="center"/>
    </xf>
    <xf numFmtId="38" fontId="5" fillId="4" borderId="51" xfId="0" applyNumberFormat="1" applyFont="1" applyFill="1" applyBorder="1" applyAlignment="1">
      <alignment horizontal="center"/>
    </xf>
    <xf numFmtId="38" fontId="19" fillId="10" borderId="0" xfId="0" applyNumberFormat="1" applyFont="1" applyFill="1" applyBorder="1" applyAlignment="1">
      <alignment horizontal="center" vertical="center"/>
    </xf>
    <xf numFmtId="38" fontId="19" fillId="10" borderId="96" xfId="0" applyNumberFormat="1" applyFont="1" applyFill="1" applyBorder="1" applyAlignment="1">
      <alignment horizontal="center" vertical="center"/>
    </xf>
    <xf numFmtId="38" fontId="19" fillId="10" borderId="129" xfId="0" applyNumberFormat="1" applyFont="1" applyFill="1" applyBorder="1" applyAlignment="1">
      <alignment horizontal="center" vertical="center"/>
    </xf>
    <xf numFmtId="38" fontId="8" fillId="12" borderId="94" xfId="0" applyNumberFormat="1" applyFont="1" applyFill="1" applyBorder="1" applyAlignment="1">
      <alignment vertical="center"/>
    </xf>
    <xf numFmtId="38" fontId="13" fillId="12" borderId="94" xfId="0" applyNumberFormat="1" applyFont="1" applyFill="1" applyBorder="1" applyAlignment="1"/>
    <xf numFmtId="0" fontId="20" fillId="0" borderId="22" xfId="2118" applyNumberFormat="1" applyFont="1" applyFill="1" applyBorder="1" applyAlignment="1" applyProtection="1">
      <alignment horizontal="left" vertical="center"/>
    </xf>
    <xf numFmtId="38" fontId="29" fillId="0" borderId="18" xfId="0" applyNumberFormat="1" applyFont="1" applyFill="1" applyBorder="1" applyAlignment="1">
      <alignment horizontal="center" vertical="center" wrapText="1"/>
    </xf>
    <xf numFmtId="38" fontId="26" fillId="10" borderId="97" xfId="0" applyNumberFormat="1" applyFont="1" applyFill="1" applyBorder="1" applyAlignment="1">
      <alignment horizontal="center" vertical="center" wrapText="1"/>
    </xf>
    <xf numFmtId="38" fontId="26" fillId="10" borderId="134" xfId="0" applyNumberFormat="1" applyFont="1" applyFill="1" applyBorder="1" applyAlignment="1">
      <alignment horizontal="center" vertical="center" wrapText="1"/>
    </xf>
    <xf numFmtId="38" fontId="26" fillId="10" borderId="131" xfId="0" applyNumberFormat="1" applyFont="1" applyFill="1" applyBorder="1" applyAlignment="1">
      <alignment horizontal="center" vertical="center" wrapText="1"/>
    </xf>
    <xf numFmtId="38" fontId="26" fillId="10" borderId="98" xfId="0" applyNumberFormat="1" applyFont="1" applyFill="1" applyBorder="1" applyAlignment="1">
      <alignment horizontal="center" vertical="center" wrapText="1"/>
    </xf>
    <xf numFmtId="38" fontId="26" fillId="10" borderId="99" xfId="0" applyNumberFormat="1" applyFont="1" applyFill="1" applyBorder="1" applyAlignment="1">
      <alignment horizontal="center" vertical="center" wrapText="1"/>
    </xf>
    <xf numFmtId="0" fontId="26" fillId="10" borderId="95" xfId="0" applyNumberFormat="1" applyFont="1" applyFill="1" applyBorder="1" applyAlignment="1">
      <alignment horizontal="center" vertical="center" wrapText="1"/>
    </xf>
    <xf numFmtId="0" fontId="26" fillId="10" borderId="100" xfId="0" applyNumberFormat="1" applyFont="1" applyFill="1" applyBorder="1" applyAlignment="1">
      <alignment horizontal="center" vertical="center" wrapText="1"/>
    </xf>
    <xf numFmtId="0" fontId="27" fillId="0" borderId="0" xfId="0" applyNumberFormat="1" applyFont="1" applyFill="1" applyBorder="1" applyAlignment="1">
      <alignment horizontal="center" vertical="center" wrapText="1"/>
    </xf>
    <xf numFmtId="0" fontId="26" fillId="10" borderId="61" xfId="0" applyNumberFormat="1" applyFont="1" applyFill="1" applyBorder="1" applyAlignment="1">
      <alignment horizontal="center" vertical="center" wrapText="1"/>
    </xf>
    <xf numFmtId="0" fontId="20" fillId="4" borderId="0" xfId="2118" applyNumberFormat="1" applyFont="1" applyFill="1" applyBorder="1" applyAlignment="1" applyProtection="1">
      <alignment horizontal="left" vertical="center"/>
    </xf>
    <xf numFmtId="0" fontId="13" fillId="12" borderId="0" xfId="2117" applyFont="1" applyFill="1" applyBorder="1" applyAlignment="1">
      <alignment horizontal="center" vertical="center" wrapText="1"/>
    </xf>
    <xf numFmtId="0" fontId="13" fillId="12" borderId="18" xfId="2117" applyFont="1" applyFill="1" applyBorder="1" applyAlignment="1">
      <alignment horizontal="center" vertical="center" wrapText="1"/>
    </xf>
    <xf numFmtId="0" fontId="8" fillId="12" borderId="0" xfId="2117" applyFont="1" applyFill="1" applyBorder="1" applyAlignment="1">
      <alignment horizontal="center" vertical="center" wrapText="1"/>
    </xf>
    <xf numFmtId="0" fontId="8" fillId="12" borderId="18" xfId="2117" applyFont="1" applyFill="1" applyBorder="1" applyAlignment="1">
      <alignment horizontal="center" vertical="center" wrapText="1"/>
    </xf>
    <xf numFmtId="0" fontId="26" fillId="10" borderId="0" xfId="2117" applyFont="1" applyFill="1" applyBorder="1" applyAlignment="1">
      <alignment horizontal="center" vertical="center"/>
    </xf>
    <xf numFmtId="38" fontId="26" fillId="10" borderId="0" xfId="0" applyNumberFormat="1" applyFont="1" applyFill="1" applyBorder="1" applyAlignment="1">
      <alignment horizontal="center" vertical="center"/>
    </xf>
    <xf numFmtId="38" fontId="26" fillId="10" borderId="18" xfId="0" applyNumberFormat="1" applyFont="1" applyFill="1" applyBorder="1" applyAlignment="1">
      <alignment horizontal="center" vertical="center"/>
    </xf>
    <xf numFmtId="0" fontId="26" fillId="0" borderId="0" xfId="2117" applyFont="1" applyFill="1" applyBorder="1" applyAlignment="1">
      <alignment horizontal="center" vertical="center" wrapText="1"/>
    </xf>
    <xf numFmtId="0" fontId="26" fillId="10" borderId="103" xfId="2117" applyFont="1" applyFill="1" applyBorder="1" applyAlignment="1">
      <alignment horizontal="center" vertical="center" wrapText="1"/>
    </xf>
    <xf numFmtId="0" fontId="26" fillId="10" borderId="0" xfId="2117" applyFont="1" applyFill="1" applyBorder="1" applyAlignment="1">
      <alignment horizontal="center" vertical="center" wrapText="1"/>
    </xf>
    <xf numFmtId="0" fontId="26" fillId="10" borderId="104" xfId="2117" applyFont="1" applyFill="1" applyBorder="1" applyAlignment="1">
      <alignment horizontal="center" vertical="center" wrapText="1"/>
    </xf>
    <xf numFmtId="0" fontId="20" fillId="0" borderId="105" xfId="2118" applyNumberFormat="1" applyFont="1" applyFill="1" applyBorder="1" applyAlignment="1" applyProtection="1">
      <alignment horizontal="left" vertical="center"/>
    </xf>
    <xf numFmtId="0" fontId="39" fillId="0" borderId="105" xfId="0" applyFont="1" applyBorder="1">
      <alignment vertical="center"/>
    </xf>
    <xf numFmtId="0" fontId="26" fillId="10" borderId="128" xfId="2117" applyFont="1" applyFill="1" applyBorder="1" applyAlignment="1">
      <alignment horizontal="center" vertical="center"/>
    </xf>
    <xf numFmtId="0" fontId="26" fillId="10" borderId="74" xfId="2117" applyFont="1" applyFill="1" applyBorder="1" applyAlignment="1">
      <alignment horizontal="center" vertical="center"/>
    </xf>
    <xf numFmtId="0" fontId="26" fillId="10" borderId="75" xfId="2117" applyFont="1" applyFill="1" applyBorder="1" applyAlignment="1">
      <alignment horizontal="center" vertical="center"/>
    </xf>
    <xf numFmtId="0" fontId="26" fillId="4" borderId="0" xfId="2117" applyFont="1" applyFill="1" applyBorder="1" applyAlignment="1">
      <alignment horizontal="center" vertical="center"/>
    </xf>
    <xf numFmtId="38" fontId="13" fillId="4" borderId="0" xfId="0" applyNumberFormat="1" applyFont="1" applyFill="1" applyBorder="1" applyAlignment="1">
      <alignment horizontal="left" vertical="center"/>
    </xf>
    <xf numFmtId="38" fontId="26" fillId="10" borderId="103" xfId="0" applyNumberFormat="1" applyFont="1" applyFill="1" applyBorder="1" applyAlignment="1">
      <alignment horizontal="center" vertical="center"/>
    </xf>
    <xf numFmtId="38" fontId="8" fillId="12" borderId="106" xfId="0" applyNumberFormat="1" applyFont="1" applyFill="1" applyBorder="1" applyAlignment="1">
      <alignment horizontal="center" vertical="center"/>
    </xf>
    <xf numFmtId="38" fontId="8" fillId="12" borderId="9" xfId="0" applyNumberFormat="1" applyFont="1" applyFill="1" applyBorder="1" applyAlignment="1">
      <alignment horizontal="center" vertical="center"/>
    </xf>
    <xf numFmtId="38" fontId="8" fillId="12" borderId="107" xfId="0" applyNumberFormat="1" applyFont="1" applyFill="1" applyBorder="1" applyAlignment="1">
      <alignment horizontal="center" vertical="center"/>
    </xf>
    <xf numFmtId="38" fontId="8" fillId="12" borderId="133" xfId="0" applyNumberFormat="1" applyFont="1" applyFill="1" applyBorder="1" applyAlignment="1">
      <alignment horizontal="center" vertical="center"/>
    </xf>
    <xf numFmtId="38" fontId="8" fillId="12" borderId="132" xfId="0" applyNumberFormat="1" applyFont="1" applyFill="1" applyBorder="1" applyAlignment="1">
      <alignment horizontal="center" vertical="center"/>
    </xf>
    <xf numFmtId="38" fontId="8" fillId="12" borderId="106" xfId="0" applyNumberFormat="1" applyFont="1" applyFill="1" applyBorder="1" applyAlignment="1">
      <alignment horizontal="center" vertical="center" wrapText="1"/>
    </xf>
    <xf numFmtId="38" fontId="8" fillId="12" borderId="9" xfId="0" applyNumberFormat="1" applyFont="1" applyFill="1" applyBorder="1" applyAlignment="1">
      <alignment horizontal="center" vertical="center" wrapText="1"/>
    </xf>
    <xf numFmtId="38" fontId="8" fillId="12" borderId="107" xfId="0" applyNumberFormat="1" applyFont="1" applyFill="1" applyBorder="1" applyAlignment="1">
      <alignment horizontal="center" vertical="center" wrapText="1"/>
    </xf>
    <xf numFmtId="0" fontId="19" fillId="0" borderId="0" xfId="2115" applyFont="1" applyFill="1" applyBorder="1" applyAlignment="1">
      <alignment horizontal="center" vertical="center"/>
    </xf>
    <xf numFmtId="0" fontId="19" fillId="10" borderId="0" xfId="2115" applyFont="1" applyFill="1" applyBorder="1" applyAlignment="1">
      <alignment horizontal="center" vertical="center"/>
    </xf>
    <xf numFmtId="0" fontId="19" fillId="10" borderId="18" xfId="2115" applyFont="1" applyFill="1" applyBorder="1" applyAlignment="1">
      <alignment horizontal="center" vertical="center"/>
    </xf>
    <xf numFmtId="38" fontId="5" fillId="0" borderId="148" xfId="1628" applyNumberFormat="1" applyFont="1" applyFill="1" applyBorder="1" applyAlignment="1">
      <alignment horizontal="center" vertical="center" wrapText="1"/>
    </xf>
    <xf numFmtId="38" fontId="5" fillId="0" borderId="149" xfId="1628" applyNumberFormat="1" applyFont="1" applyFill="1" applyBorder="1" applyAlignment="1">
      <alignment horizontal="center" vertical="center"/>
    </xf>
    <xf numFmtId="38" fontId="5" fillId="0" borderId="150" xfId="1628" applyNumberFormat="1" applyFont="1" applyFill="1" applyBorder="1" applyAlignment="1">
      <alignment horizontal="center" vertical="center"/>
    </xf>
    <xf numFmtId="195" fontId="8" fillId="0" borderId="13" xfId="1628" applyNumberFormat="1" applyFont="1" applyFill="1" applyBorder="1" applyAlignment="1">
      <alignment vertical="center"/>
    </xf>
    <xf numFmtId="195" fontId="8" fillId="0" borderId="108" xfId="1628" applyNumberFormat="1" applyFont="1" applyFill="1" applyBorder="1" applyAlignment="1">
      <alignment vertical="center"/>
    </xf>
    <xf numFmtId="38" fontId="8" fillId="12" borderId="13" xfId="0" applyNumberFormat="1" applyFont="1" applyFill="1" applyBorder="1" applyAlignment="1">
      <alignment horizontal="left" vertical="center"/>
    </xf>
    <xf numFmtId="38" fontId="8" fillId="12" borderId="51" xfId="0" applyNumberFormat="1" applyFont="1" applyFill="1" applyBorder="1" applyAlignment="1">
      <alignment horizontal="left" vertical="center"/>
    </xf>
    <xf numFmtId="38" fontId="26" fillId="0" borderId="0" xfId="0" applyNumberFormat="1" applyFont="1" applyFill="1" applyBorder="1" applyAlignment="1">
      <alignment horizontal="center" vertical="center"/>
    </xf>
    <xf numFmtId="38" fontId="26" fillId="10" borderId="113" xfId="0" applyNumberFormat="1" applyFont="1" applyFill="1" applyBorder="1" applyAlignment="1">
      <alignment horizontal="center" vertical="center"/>
    </xf>
    <xf numFmtId="38" fontId="26" fillId="10" borderId="112" xfId="0" applyNumberFormat="1" applyFont="1" applyFill="1" applyBorder="1" applyAlignment="1">
      <alignment horizontal="center" vertical="center"/>
    </xf>
    <xf numFmtId="38" fontId="26" fillId="0" borderId="112" xfId="0" applyNumberFormat="1" applyFont="1" applyFill="1" applyBorder="1" applyAlignment="1">
      <alignment horizontal="center" vertical="center" wrapText="1"/>
    </xf>
    <xf numFmtId="38" fontId="26" fillId="0" borderId="112" xfId="0" applyNumberFormat="1" applyFont="1" applyFill="1" applyBorder="1" applyAlignment="1">
      <alignment horizontal="center" vertical="center"/>
    </xf>
    <xf numFmtId="38" fontId="26" fillId="10" borderId="110" xfId="0" applyNumberFormat="1" applyFont="1" applyFill="1" applyBorder="1" applyAlignment="1">
      <alignment horizontal="center" vertical="center"/>
    </xf>
    <xf numFmtId="38" fontId="26" fillId="10" borderId="111" xfId="0" applyNumberFormat="1" applyFont="1" applyFill="1" applyBorder="1" applyAlignment="1">
      <alignment horizontal="center" vertical="center"/>
    </xf>
  </cellXfs>
  <cellStyles count="11445">
    <cellStyle name="_x000a_386grabber=M" xfId="1"/>
    <cellStyle name="$" xfId="2"/>
    <cellStyle name="$_db진흥" xfId="3"/>
    <cellStyle name="$_견적2" xfId="4"/>
    <cellStyle name="$_기아" xfId="5"/>
    <cellStyle name="?" xfId="2254"/>
    <cellStyle name="??" xfId="2255"/>
    <cellStyle name="?? [0.00]_pr" xfId="6"/>
    <cellStyle name="?? 10" xfId="9623"/>
    <cellStyle name="?? 2" xfId="3732"/>
    <cellStyle name="?? 3" xfId="3422"/>
    <cellStyle name="?? 4" xfId="7344"/>
    <cellStyle name="?? 5" xfId="8163"/>
    <cellStyle name="?? 6" xfId="8929"/>
    <cellStyle name="?? 7" xfId="3550"/>
    <cellStyle name="?? 8" xfId="8499"/>
    <cellStyle name="?? 9" xfId="9303"/>
    <cellStyle name="??&amp;" xfId="2256"/>
    <cellStyle name="??&amp;O" xfId="2257"/>
    <cellStyle name="??&amp;O?" xfId="2258"/>
    <cellStyle name="??&amp;O? 2" xfId="3734"/>
    <cellStyle name="??&amp;O?&amp;" xfId="2259"/>
    <cellStyle name="??&amp;O?&amp;H" xfId="2260"/>
    <cellStyle name="??&amp;O?&amp;H 2" xfId="3735"/>
    <cellStyle name="??&amp;O?&amp;H?" xfId="2261"/>
    <cellStyle name="??&amp;O?&amp;H?_x0008_" xfId="2262"/>
    <cellStyle name="??&amp;O?&amp;H?_x0008__x000f_" xfId="2263"/>
    <cellStyle name="??&amp;O?&amp;H?_x0008__x000f__x0007_" xfId="2264"/>
    <cellStyle name="??&amp;O?&amp;H?_x0008__x000f_ 2" xfId="2265"/>
    <cellStyle name="??&amp;O?&amp;H?_x0008__x000f_ 3" xfId="2266"/>
    <cellStyle name="??&amp;O?&amp;H?_x0008__x000f_ 4" xfId="2267"/>
    <cellStyle name="??&amp;O?&amp;H?_x0008__x000f_ 5" xfId="2268"/>
    <cellStyle name="??&amp;O?&amp;H?_x0008__x000f_ 6" xfId="2269"/>
    <cellStyle name="??&amp;O?&amp;H?_x0008_?" xfId="2270"/>
    <cellStyle name="??&amp;O?&amp;H?_x0008__x000f__x0007_?" xfId="2271"/>
    <cellStyle name="??&amp;O?&amp;H?_x0008__x000f__x0007_?_x0007_" xfId="3737"/>
    <cellStyle name="??&amp;O?&amp;H?_x0008__x000f__x0007_?_x0007__x0001_" xfId="3738"/>
    <cellStyle name="??&amp;O?&amp;H?_x0008__x000f__x0007_?_x0007__x0001__x0001_" xfId="7"/>
    <cellStyle name="??&amp;O?&amp;H?_x0008_??" xfId="2272"/>
    <cellStyle name="??&amp;O?&amp;H?_x0008_??_x0007_" xfId="2273"/>
    <cellStyle name="??&amp;O?&amp;H?_x0008_??_x0007__x0001_" xfId="2274"/>
    <cellStyle name="??&amp;O?&amp;H?_x0008_??_x0007__x0001__x0001_" xfId="8"/>
    <cellStyle name="??&amp;O?&amp;H?_x0008_?? 10" xfId="3531"/>
    <cellStyle name="??&amp;O?&amp;H?_x0008_??_x0007__x0001_ 10" xfId="7702"/>
    <cellStyle name="??&amp;O?&amp;H?_x0008_?? 11" xfId="7356"/>
    <cellStyle name="??&amp;O?&amp;H?_x0008_?? 12" xfId="8623"/>
    <cellStyle name="??&amp;O?&amp;H?_x0008_?? 13" xfId="9550"/>
    <cellStyle name="??&amp;O?&amp;H?_x0008_?? 14" xfId="3641"/>
    <cellStyle name="??&amp;O?&amp;H?_x0008_?? 15" xfId="3532"/>
    <cellStyle name="??&amp;O?&amp;H?_x0008_?? 2" xfId="2275"/>
    <cellStyle name="??&amp;O?&amp;H?_x0008_??_x0007__x0001_ 2" xfId="3741"/>
    <cellStyle name="??&amp;O?&amp;H?_x0008_??_x0007__x0001__x0001_ 2" xfId="3743"/>
    <cellStyle name="??&amp;O?&amp;H?_x0008_?? 3" xfId="2276"/>
    <cellStyle name="??&amp;O?&amp;H?_x0008_??_x0007__x0001_ 3" xfId="3417"/>
    <cellStyle name="??&amp;O?&amp;H?_x0008_?? 4" xfId="2277"/>
    <cellStyle name="??&amp;O?&amp;H?_x0008_??_x0007__x0001_ 4" xfId="4895"/>
    <cellStyle name="??&amp;O?&amp;H?_x0008_?? 5" xfId="2278"/>
    <cellStyle name="??&amp;O?&amp;H?_x0008_??_x0007__x0001_ 5" xfId="3494"/>
    <cellStyle name="??&amp;O?&amp;H?_x0008_?? 6" xfId="2279"/>
    <cellStyle name="??&amp;O?&amp;H?_x0008_??_x0007__x0001_ 6" xfId="8686"/>
    <cellStyle name="??&amp;O?&amp;H?_x0008_?? 7" xfId="3739"/>
    <cellStyle name="??&amp;O?&amp;H?_x0008_??_x0007__x0001_ 7" xfId="3684"/>
    <cellStyle name="??&amp;O?&amp;H?_x0008_?? 8" xfId="3418"/>
    <cellStyle name="??&amp;O?&amp;H?_x0008_??_x0007__x0001_ 8" xfId="8957"/>
    <cellStyle name="??&amp;O?&amp;H?_x0008_?? 9" xfId="7340"/>
    <cellStyle name="??&amp;O?&amp;H?_x0008_??_x0007__x0001_ 9" xfId="4049"/>
    <cellStyle name="??&amp;O?&amp;H?_x0008_??_x0007__x0001__1. Loan Report August 31-2008" xfId="3744"/>
    <cellStyle name="??&amp;O?&amp;H?_x0008__x000f__x0007_?_x0007__1. Loan Report August 31-2008" xfId="3745"/>
    <cellStyle name="??&amp;O?&amp;H?_x0008__(작업파일)_상세명세_0901" xfId="2280"/>
    <cellStyle name="??&amp;O?&amp;H?_x0008__x000f__(작업파일)_상세명세_0901" xfId="2281"/>
    <cellStyle name="??&amp;O?&amp;H?_x0008__(작업파일)_상세명세_0901_1" xfId="2282"/>
    <cellStyle name="??&amp;O?&amp;H?_x0008__x000f__x0007__1.1.Loan Report urgent(Sep-08)" xfId="3746"/>
    <cellStyle name="??&amp;O?&amp;H?_x0008_x_x000b_P_x000c__x0007__x0001__x0001_" xfId="2283"/>
    <cellStyle name="??&amp;O?&amp;H_1. Loan Report August 31-2008" xfId="3747"/>
    <cellStyle name="??&amp;O?_1. Loan Report August 31-2008" xfId="3748"/>
    <cellStyle name="??&amp;O_(작업파일)_상세명세_0901" xfId="2284"/>
    <cellStyle name="???­" xfId="9"/>
    <cellStyle name="???­ [0]" xfId="10"/>
    <cellStyle name="?????_VERA" xfId="2285"/>
    <cellStyle name="????_????bal" xfId="11"/>
    <cellStyle name="???­_????¿?" xfId="2286"/>
    <cellStyle name="???ø" xfId="12"/>
    <cellStyle name="??_(작업파일)_상세명세_0901" xfId="2287"/>
    <cellStyle name="?_LOAN REPORT  31-05-2008- Kabir" xfId="3754"/>
    <cellStyle name="?þ¸¶" xfId="13"/>
    <cellStyle name="?þ¸¶ [0]" xfId="14"/>
    <cellStyle name="?Þ¸¶_????¿?" xfId="2288"/>
    <cellStyle name="?霖_?寇bal" xfId="15"/>
    <cellStyle name="?핺_CASH FLOW " xfId="16"/>
    <cellStyle name="_(07-07-19)1사분기 영업실적(잠정) 자료제출요구서(양식-일반)(1)" xfId="17"/>
    <cellStyle name="_(C) 5200.300  원화채권 Lead의 워크시트" xfId="2289"/>
    <cellStyle name="_(국외)업종별 건전성 업무보고서(1)" xfId="3761"/>
    <cellStyle name="_(별첨)업무보고서(1)" xfId="3762"/>
    <cellStyle name="_(월보) OLF-10-①②등 (일부추가) (업종별계정별 건전성)" xfId="3763"/>
    <cellStyle name="_(작업파일)_상세명세_0901" xfId="2290"/>
    <cellStyle name="_(작업파일)_상세명세_0901_1" xfId="2291"/>
    <cellStyle name="_(작업파일)_상세명세_0901_1101 부실검사의뢰명세(공통업무개발부 고호준)" xfId="2292"/>
    <cellStyle name="_(작업파일)상세명세_0804" xfId="2293"/>
    <cellStyle name="_~4747474" xfId="2294"/>
    <cellStyle name="_~4747474_1" xfId="2295"/>
    <cellStyle name="_~MF3326" xfId="18"/>
    <cellStyle name="_~MF3326_1" xfId="19"/>
    <cellStyle name="_~MF3326_2" xfId="20"/>
    <cellStyle name="_~MF3326_2 2" xfId="3767"/>
    <cellStyle name="_~MF3326_3" xfId="21"/>
    <cellStyle name="_~MF3326_4" xfId="22"/>
    <cellStyle name="_~MF3326_5" xfId="23"/>
    <cellStyle name="_&lt;32&gt;" xfId="2296"/>
    <cellStyle name="_00 개정내용(종합)(2400~2500)(개정)" xfId="24"/>
    <cellStyle name="_030820 Final 확정업무보고서(2003.2분기)" xfId="25"/>
    <cellStyle name="_0706OC조서_김갑제" xfId="2297"/>
    <cellStyle name="_0724 대손상각 최종명세(발표용)70704현재" xfId="2298"/>
    <cellStyle name="_07년 8월 OC 조서_손정남2_0809수정" xfId="2299"/>
    <cellStyle name="_1. Loan Report August 31-2008" xfId="3773"/>
    <cellStyle name="_1. Loan Report August 31-2008_1" xfId="3774"/>
    <cellStyle name="_1. Loan Report July 31-2008 KABIR" xfId="3775"/>
    <cellStyle name="_1. Loan Report July 31-2008 KABIR_1" xfId="3776"/>
    <cellStyle name="_1. Loan Report July 31-2008 KABIR_2" xfId="3777"/>
    <cellStyle name="_1. Loan Report June 30-2008" xfId="3778"/>
    <cellStyle name="_1. Loan Report June 30-2008_1" xfId="3779"/>
    <cellStyle name="_1. Loan Report Sep 30-2008" xfId="3780"/>
    <cellStyle name="_1. Loan Report Sep 30-2008_1" xfId="3781"/>
    <cellStyle name="_1.1.Loan Report urgent(Sep-08)" xfId="3782"/>
    <cellStyle name="_1.1.Loan Report urgent(Sep-08)_1" xfId="3783"/>
    <cellStyle name="_1.Loan Report June-08" xfId="3784"/>
    <cellStyle name="_1.Loan Report June-08_1" xfId="3785"/>
    <cellStyle name="_175기3분기주석(통합은행)" xfId="26"/>
    <cellStyle name="_175기주석(양식)" xfId="27"/>
    <cellStyle name="_2003 6월 재무제표(4)" xfId="2300"/>
    <cellStyle name="_2003.3_4분기_경영관리팀_82~83_제출_현호씨" xfId="28"/>
    <cellStyle name="_2003.3_4분기_경영관리팀_할부금융,비용" xfId="29"/>
    <cellStyle name="_2003.4_4분기_경영관리팀(김기배대리)" xfId="30"/>
    <cellStyle name="_2003.4_4분기_경영관리팀(김기배대리)_20040316" xfId="31"/>
    <cellStyle name="_2006년 8월 OC 조서_이정석." xfId="2301"/>
    <cellStyle name="_200701수정BS말잔-5" xfId="2302"/>
    <cellStyle name="_200703수정은행BS말잔(3)" xfId="2303"/>
    <cellStyle name="_200703수정은행BS말잔(6)" xfId="2304"/>
    <cellStyle name="_200703수정은행IS(3)" xfId="2305"/>
    <cellStyle name="_200703수정은행IS(6)" xfId="2306"/>
    <cellStyle name="_200706수정은행BS말잔(V-4)" xfId="2307"/>
    <cellStyle name="_200706수정은행IS(V-3)" xfId="2308"/>
    <cellStyle name="_200706수정은행IS(V-4)" xfId="2309"/>
    <cellStyle name="_200706수정은행IS(V-7)" xfId="2310"/>
    <cellStyle name="_20070920-OC자료(자금팀)_SME연체자료" xfId="2311"/>
    <cellStyle name="_2라_자산건전성(051223)" xfId="32"/>
    <cellStyle name="_2마_수익성(061222)" xfId="33"/>
    <cellStyle name="_6월자산건전성분류(최종)8월26일s" xfId="34"/>
    <cellStyle name="_6월자산건전성분류_최종" xfId="35"/>
    <cellStyle name="_7월누적투자" xfId="36"/>
    <cellStyle name="_ABS" xfId="2312"/>
    <cellStyle name="_abs우리모아1차(6월)" xfId="2313"/>
    <cellStyle name="_b2402-shb-0609-총괄(1)" xfId="37"/>
    <cellStyle name="_B2403F5(0606)_060710" xfId="38"/>
    <cellStyle name="_B2403F5(0606)_060710(최종)" xfId="39"/>
    <cellStyle name="_B2403F5(0610)_061115" xfId="40"/>
    <cellStyle name="_B2506(구조흥)200609" xfId="41"/>
    <cellStyle name="_B2601-자산부채만기구조(리스크관리팀김지일과장)" xfId="2314"/>
    <cellStyle name="_Book1" xfId="42"/>
    <cellStyle name="_Book1_기본DATA" xfId="3802"/>
    <cellStyle name="_Book1_보고서1(1)" xfId="3803"/>
    <cellStyle name="_Data Room(03)" xfId="2315"/>
    <cellStyle name="_foxz" xfId="43"/>
    <cellStyle name="_FS03.07" xfId="2316"/>
    <cellStyle name="_leadsheet(스파클)" xfId="44"/>
    <cellStyle name="_loan may여신보고서 1" xfId="3806"/>
    <cellStyle name="_loan may여신보고서 1_1" xfId="3807"/>
    <cellStyle name="_LOAN REPORT  29-02-2008- Kabir" xfId="3808"/>
    <cellStyle name="_LOAN REPORT  29-02-2008- Kabir_1" xfId="3809"/>
    <cellStyle name="_LOAN REPORT  30-04-2008- Kabir" xfId="3810"/>
    <cellStyle name="_LOAN REPORT  30-04-2008- Kabir_1" xfId="3811"/>
    <cellStyle name="_LOAN REPORT  -31-01-2008- Kabir" xfId="3812"/>
    <cellStyle name="_LOAN REPORT  -31-01-2008- Kabir_1" xfId="3813"/>
    <cellStyle name="_LOAN REPORT  31-03-2008- Kabir" xfId="3814"/>
    <cellStyle name="_LOAN REPORT  31-03-2008- Kabir_1" xfId="3815"/>
    <cellStyle name="_LOAN REPORT  31-05-2008- Kabir" xfId="3816"/>
    <cellStyle name="_LOAN REPORT  31-05-2008- Kabir_1" xfId="3817"/>
    <cellStyle name="_LOAN REPORT  31-05-2008- Kabir_2" xfId="3818"/>
    <cellStyle name="_LOAN REPORT  -31-12-2007- Kabir" xfId="3819"/>
    <cellStyle name="_LOAN REPORT  -31-12-2007- Kabir_1" xfId="3820"/>
    <cellStyle name="_Loan Report -Kabir" xfId="3821"/>
    <cellStyle name="_Loan Report -Kabir_1" xfId="3822"/>
    <cellStyle name="_Loan Report Oct-08-Kabir" xfId="3823"/>
    <cellStyle name="_Loan Report Oct-08-Kabir_1" xfId="3824"/>
    <cellStyle name="_Loan Report01-Mar-08" xfId="3825"/>
    <cellStyle name="_Loan Report01-Mar-08_1" xfId="3826"/>
    <cellStyle name="_loan report1" xfId="3827"/>
    <cellStyle name="_loan report1 kabir" xfId="3828"/>
    <cellStyle name="_loan report1 kabir_1" xfId="3829"/>
    <cellStyle name="_loan report1 kabir_2" xfId="3830"/>
    <cellStyle name="_loan report1_1" xfId="3831"/>
    <cellStyle name="_LOAN REPORT1031 -Kabir" xfId="3832"/>
    <cellStyle name="_LOAN REPORT1031 -Kabir_1" xfId="3833"/>
    <cellStyle name="_LOAN REPORT1130 -Kabir" xfId="3834"/>
    <cellStyle name="_LOAN REPORT1130 -Kabir_1" xfId="3835"/>
    <cellStyle name="_Loan Report-2009-01-31 Kabir" xfId="3836"/>
    <cellStyle name="_Loan Report-2009-01-31 Kabir_1" xfId="3837"/>
    <cellStyle name="_Loan Report-2009-03-31 Kabir" xfId="3838"/>
    <cellStyle name="_Loan Report-2009-03-31 Kabir_1" xfId="3839"/>
    <cellStyle name="_Loan Report-2009-04-30 Kabir" xfId="3840"/>
    <cellStyle name="_Loan Report-2009-04-30 Kabir_1" xfId="3841"/>
    <cellStyle name="_loan report-Apr-07 Kabir" xfId="3842"/>
    <cellStyle name="_loan report-Apr-07 Kabir_1" xfId="3843"/>
    <cellStyle name="_Loan Report-Aug07" xfId="3844"/>
    <cellStyle name="_Loan Report-Aug07_1" xfId="3845"/>
    <cellStyle name="_Loan Report-Jul07" xfId="3846"/>
    <cellStyle name="_Loan Report-Jul07_1" xfId="3847"/>
    <cellStyle name="_Loan Report-Sep-0709" xfId="3848"/>
    <cellStyle name="_Loan Report-Sep-0709_1" xfId="3849"/>
    <cellStyle name="_MBS관련(신용우)" xfId="2317"/>
    <cellStyle name="_MBS관련(신용우)_1" xfId="2318"/>
    <cellStyle name="_Needed Data for Stand alone OC final final-1" xfId="2319"/>
    <cellStyle name="_OC(kook)" xfId="2320"/>
    <cellStyle name="_OC_유가증권 차주별 정리_20070630" xfId="2321"/>
    <cellStyle name="_OC_유가증권 차주별 정리_20070630 (2)" xfId="2322"/>
    <cellStyle name="_OC조서_유가증권등" xfId="2323"/>
    <cellStyle name="_Offering Circular_대출채권_PBC_0612" xfId="2324"/>
    <cellStyle name="_Offering Circular_대출채권0706" xfId="2325"/>
    <cellStyle name="_Offering Circular_대출채권0706(exposure)" xfId="2326"/>
    <cellStyle name="_OLF-10-①②(업종별계정별 건전성)_0807" xfId="3850"/>
    <cellStyle name="_overdue loan report " xfId="3851"/>
    <cellStyle name="_overdue loan report _1" xfId="3852"/>
    <cellStyle name="_overdue loan report 28-02-2006" xfId="3853"/>
    <cellStyle name="_overdue loan report 28-02-2006_1" xfId="3854"/>
    <cellStyle name="_overdue loan report 30-04-2006" xfId="3855"/>
    <cellStyle name="_overdue loan report 30-04-2006_1" xfId="3856"/>
    <cellStyle name="_overdue loan report 30-06-2006" xfId="3857"/>
    <cellStyle name="_overdue loan report 30-06-2006_1" xfId="3858"/>
    <cellStyle name="_overdue loan report 30-09-2006" xfId="3859"/>
    <cellStyle name="_overdue loan report 30-09-2006_1" xfId="3860"/>
    <cellStyle name="_overdue loan report 31-01-2006" xfId="3861"/>
    <cellStyle name="_overdue loan report 31-01-2006_1" xfId="3862"/>
    <cellStyle name="_overdue loan report 31-03-2006" xfId="3863"/>
    <cellStyle name="_overdue loan report 31-03-2006_1" xfId="3864"/>
    <cellStyle name="_overdue loan report 31-05-2006" xfId="3865"/>
    <cellStyle name="_overdue loan report 31-05-2006_1" xfId="3866"/>
    <cellStyle name="_overdue loan report 31-07-2006" xfId="3867"/>
    <cellStyle name="_overdue loan report 31-07-2006_1" xfId="3868"/>
    <cellStyle name="_overdue loan report 31-08-2006" xfId="3869"/>
    <cellStyle name="_overdue loan report 31-08-2006_1" xfId="3870"/>
    <cellStyle name="_overdue loan report 31-10-2006" xfId="3871"/>
    <cellStyle name="_overdue loan report 31-10-2006_1" xfId="3872"/>
    <cellStyle name="_overdue loan report 31-11-2006" xfId="3873"/>
    <cellStyle name="_overdue loan report 31-11-2006_1" xfId="3874"/>
    <cellStyle name="_overdue loan report 31-12-2004" xfId="3875"/>
    <cellStyle name="_overdue loan report 31-12-2004_1" xfId="3876"/>
    <cellStyle name="_overdue loan report 31-12-2005" xfId="3877"/>
    <cellStyle name="_overdue loan report 31-12-2005_1" xfId="3878"/>
    <cellStyle name="_overdue loan report 31-12-2006" xfId="3879"/>
    <cellStyle name="_overdue loan report 31-12-2006_1" xfId="3880"/>
    <cellStyle name="_P110원화단기차입금요청_답변" xfId="2327"/>
    <cellStyle name="_P111~117" xfId="2328"/>
    <cellStyle name="_P136~139" xfId="2329"/>
    <cellStyle name="_P141~145" xfId="2330"/>
    <cellStyle name="_P16~17final" xfId="2331"/>
    <cellStyle name="_Research_Report용(2001년말).xls Chart 1" xfId="45"/>
    <cellStyle name="_Research_Report용(2001년말).xls Chart 10" xfId="46"/>
    <cellStyle name="_Research_Report용(2001년말).xls Chart 11" xfId="47"/>
    <cellStyle name="_Research_Report용(2001년말).xls Chart 12" xfId="48"/>
    <cellStyle name="_Research_Report용(2001년말).xls Chart 13" xfId="49"/>
    <cellStyle name="_Research_Report용(2001년말).xls Chart 14" xfId="50"/>
    <cellStyle name="_Research_Report용(2001년말).xls Chart 15" xfId="51"/>
    <cellStyle name="_Research_Report용(2001년말).xls Chart 16" xfId="52"/>
    <cellStyle name="_Research_Report용(2001년말).xls Chart 17" xfId="53"/>
    <cellStyle name="_Research_Report용(2001년말).xls Chart 18" xfId="54"/>
    <cellStyle name="_Research_Report용(2001년말).xls Chart 19" xfId="55"/>
    <cellStyle name="_Research_Report용(2001년말).xls Chart 2" xfId="56"/>
    <cellStyle name="_Research_Report용(2001년말).xls Chart 20" xfId="57"/>
    <cellStyle name="_Research_Report용(2001년말).xls Chart 21" xfId="58"/>
    <cellStyle name="_Research_Report용(2001년말).xls Chart 3" xfId="59"/>
    <cellStyle name="_Research_Report용(2001년말).xls Chart 4" xfId="60"/>
    <cellStyle name="_Research_Report용(2001년말).xls Chart 5" xfId="61"/>
    <cellStyle name="_Research_Report용(2001년말).xls Chart 6" xfId="62"/>
    <cellStyle name="_Research_Report용(2001년말).xls Chart 7" xfId="63"/>
    <cellStyle name="_Research_Report용(2001년말).xls Chart 8" xfId="64"/>
    <cellStyle name="_Research_Report용(2001년말).xls Chart 9" xfId="65"/>
    <cellStyle name="_Row1" xfId="66"/>
    <cellStyle name="_Sheet1" xfId="2332"/>
    <cellStyle name="_감독원용재무제표0606" xfId="67"/>
    <cellStyle name="_감사인제출(V3)" xfId="2333"/>
    <cellStyle name="_개발비상각1" xfId="68"/>
    <cellStyle name="_개인수신요청_답변" xfId="2334"/>
    <cellStyle name="_결산200412_0124_v1_감사후_bs pl" xfId="69"/>
    <cellStyle name="_경비집행내역 추정" xfId="2335"/>
    <cellStyle name="_경영관리3분기_박정호대리비용" xfId="70"/>
    <cellStyle name="_경영관리비용(0204김기배)" xfId="71"/>
    <cellStyle name="_경영관리비용(0304김기배최종)" xfId="72"/>
    <cellStyle name="_경영관리팀(2002.4_4분기)" xfId="73"/>
    <cellStyle name="_계정과목별대손상각" xfId="2336"/>
    <cellStyle name="_공표BSIS200706(V1)" xfId="2337"/>
    <cellStyle name="_공표BSIS200706(V3)" xfId="2338"/>
    <cellStyle name="_국외점포-연체현황(2006.12)" xfId="3908"/>
    <cellStyle name="_국외점포-연체현황(2006.12)_1" xfId="3909"/>
    <cellStyle name="_국외점포-연체현황0612" xfId="3910"/>
    <cellStyle name="_국외점포-연체현황0612_1" xfId="3911"/>
    <cellStyle name="_기업대출금 업종별 연체채권현황(양식)" xfId="3912"/>
    <cellStyle name="_기업대출금의연체여신현황_싱가폴0706" xfId="3913"/>
    <cellStyle name="_기업대출금의연체여신현황_싱가폴0706_1" xfId="3914"/>
    <cellStyle name="_단기금융팀_2006.12" xfId="2339"/>
    <cellStyle name="_대손충당금_요약" xfId="2340"/>
    <cellStyle name="_대손충당금_요약_최종" xfId="2341"/>
    <cellStyle name="_대차대조표(공고용)_20070630_(최종2)" xfId="74"/>
    <cellStyle name="_대차대조표(공고용)_20070630_(최종2) 2" xfId="75"/>
    <cellStyle name="_대차대조표(공고용)_20070630_(최종2) 2 2" xfId="76"/>
    <cellStyle name="_대차대조표(공고용)_20070630_(최종2) 2 2 2" xfId="77"/>
    <cellStyle name="_대차대조표(공고용)_20070630_(최종2) 2 2 3" xfId="78"/>
    <cellStyle name="_대차대조표(공고용)_20070630_(최종2) 2 3" xfId="79"/>
    <cellStyle name="_대차대조표(공고용)_20070630_(최종2) 2 4" xfId="80"/>
    <cellStyle name="_대차대조표(공고용)_20070630_(최종2) 3" xfId="81"/>
    <cellStyle name="_대차대조표(공고용)_20070630_(최종2) 3 2" xfId="82"/>
    <cellStyle name="_대차대조표(공고용)_20070630_(최종2) 3 3" xfId="83"/>
    <cellStyle name="_대차대조표(공고용)_20070630_(최종2) 4" xfId="84"/>
    <cellStyle name="_대차대조표(공고용)_20070630_(최종2) 4 2" xfId="85"/>
    <cellStyle name="_대차대조표(공고용)_20070630_(최종2) 4 3" xfId="86"/>
    <cellStyle name="_대차대조표(공고용)_20070630_(최종2) 5" xfId="87"/>
    <cellStyle name="_대차대조표(공고용)_20070630_(최종2) 6" xfId="88"/>
    <cellStyle name="_대차대조표(공고용)_20070630_(최종2) 7" xfId="89"/>
    <cellStyle name="_소코드1" xfId="90"/>
    <cellStyle name="_수정사항(8월26일)" xfId="91"/>
    <cellStyle name="_순계손익" xfId="2342"/>
    <cellStyle name="_신청점별" xfId="2343"/>
    <cellStyle name="_업무보고서(2003.6월)미수금예수금조정" xfId="92"/>
    <cellStyle name="_업무보고서-B2424(개정양식)-해외점포용" xfId="3919"/>
    <cellStyle name="_업무보고서-B2424(개정양식)-해외점포용(1)" xfId="3920"/>
    <cellStyle name="_업종별 업무보고서 (신양식)" xfId="3921"/>
    <cellStyle name="_연체관련보고서 작성요령(해외지점)(1)" xfId="3922"/>
    <cellStyle name="_영업외손익 LS" xfId="93"/>
    <cellStyle name="_오호석부장1014" xfId="94"/>
    <cellStyle name="_오호석차장0625" xfId="95"/>
    <cellStyle name="_오호석차장0723" xfId="96"/>
    <cellStyle name="_원화저축성예금만기구조(1)" xfId="2344"/>
    <cellStyle name="_유가증권 순위" xfId="2345"/>
    <cellStyle name="_유가증권BS LEAD" xfId="2346"/>
    <cellStyle name="_이용욱(05.20) 2004편성2-4분기(수정최종)" xfId="2347"/>
    <cellStyle name="_이재민과장0206_무형자산상각" xfId="97"/>
    <cellStyle name="_이진우대리(0540725)" xfId="98"/>
    <cellStyle name="_이진우氏0204(2)" xfId="99"/>
    <cellStyle name="_이진우氏0727" xfId="100"/>
    <cellStyle name="_재무실적6월" xfId="2348"/>
    <cellStyle name="_재무제표공시용200703" xfId="2349"/>
    <cellStyle name="_재벌 Exposure가공" xfId="2350"/>
    <cellStyle name="_제여신현황보고서_싱가폴0806" xfId="3931"/>
    <cellStyle name="_제여신현황보고서_싱가폴0901" xfId="3932"/>
    <cellStyle name="_종금PBC_Offering Circular_대출채권_0612" xfId="2351"/>
    <cellStyle name="_주석_손상차손환입" xfId="2352"/>
    <cellStyle name="_지점(외화) " xfId="3933"/>
    <cellStyle name="_차주규모별대손상각현황(안진회계법인)" xfId="2353"/>
    <cellStyle name="_충당금결산0706(최종)" xfId="101"/>
    <cellStyle name="_충당금결산0706(최종) 2" xfId="102"/>
    <cellStyle name="_충당금결산0706(최종) 2 2" xfId="103"/>
    <cellStyle name="_충당금결산0706(최종) 2 2 2" xfId="104"/>
    <cellStyle name="_충당금결산0706(최종) 2 2 3" xfId="105"/>
    <cellStyle name="_충당금결산0706(최종) 2 3" xfId="106"/>
    <cellStyle name="_충당금결산0706(최종) 2 4" xfId="107"/>
    <cellStyle name="_충당금결산0706(최종) 3" xfId="108"/>
    <cellStyle name="_충당금결산0706(최종) 3 2" xfId="109"/>
    <cellStyle name="_충당금결산0706(최종) 3 3" xfId="110"/>
    <cellStyle name="_충당금결산0706(최종) 4" xfId="111"/>
    <cellStyle name="_충당금결산0706(최종) 4 2" xfId="112"/>
    <cellStyle name="_충당금결산0706(최종) 4 3" xfId="113"/>
    <cellStyle name="_충당금결산0706(최종) 5" xfId="114"/>
    <cellStyle name="_충당금결산0706(최종) 6" xfId="115"/>
    <cellStyle name="_충당금결산0706(최종) 7" xfId="116"/>
    <cellStyle name="_투자금융손익 및 ABS영업(1)_returned" xfId="2354"/>
    <cellStyle name="_파생TradingVolume_061231" xfId="2355"/>
    <cellStyle name="_파생상품 Trading Volume현황_070630_returned" xfId="2356"/>
    <cellStyle name="_판관,제조경비" xfId="117"/>
    <cellStyle name="_판관비 LS" xfId="118"/>
    <cellStyle name="_회계팀 이정석회계사님(06년12월 예수금자료)" xfId="2357"/>
    <cellStyle name="æøè [0.00" xfId="119"/>
    <cellStyle name="æøè_produ" xfId="120"/>
    <cellStyle name="êý [0.00]_pr" xfId="121"/>
    <cellStyle name="êý_product d" xfId="122"/>
    <cellStyle name="w_bookship" xfId="123"/>
    <cellStyle name="0" xfId="124"/>
    <cellStyle name="¹?ºð?²" xfId="125"/>
    <cellStyle name="¹éºðà²" xfId="126"/>
    <cellStyle name="¹eºÐA²_AIAIC°AuCoE² " xfId="127"/>
    <cellStyle name="¹éºðà²_b2432상업용부동산대출현황" xfId="128"/>
    <cellStyle name="20% - Accent1" xfId="3945"/>
    <cellStyle name="20% - Accent2" xfId="3946"/>
    <cellStyle name="20% - Accent3" xfId="3947"/>
    <cellStyle name="20% - Accent4" xfId="3948"/>
    <cellStyle name="20% - Accent5" xfId="3949"/>
    <cellStyle name="20% - Accent6" xfId="3950"/>
    <cellStyle name="20% - 강조색1" xfId="2155" builtinId="30" customBuiltin="1"/>
    <cellStyle name="20% - 강조색1 10" xfId="129"/>
    <cellStyle name="20% - 강조색1 11" xfId="130"/>
    <cellStyle name="20% - 강조색1 12" xfId="131"/>
    <cellStyle name="20% - 강조색1 13" xfId="132"/>
    <cellStyle name="20% - 강조색1 14" xfId="133"/>
    <cellStyle name="20% - 강조색1 15" xfId="134"/>
    <cellStyle name="20% - 강조색1 16" xfId="135"/>
    <cellStyle name="20% - 강조색1 17" xfId="136"/>
    <cellStyle name="20% - 강조색1 18" xfId="137"/>
    <cellStyle name="20% - 강조색1 19" xfId="138"/>
    <cellStyle name="20% - 강조색1 2" xfId="139"/>
    <cellStyle name="20% - 강조색1 2 2" xfId="3952"/>
    <cellStyle name="20% - 강조색1 2 3" xfId="3951"/>
    <cellStyle name="20% - 강조색1 20" xfId="140"/>
    <cellStyle name="20% - 강조색1 21" xfId="141"/>
    <cellStyle name="20% - 강조색1 22" xfId="142"/>
    <cellStyle name="20% - 강조색1 23" xfId="143"/>
    <cellStyle name="20% - 강조색1 24" xfId="144"/>
    <cellStyle name="20% - 강조색1 25" xfId="145"/>
    <cellStyle name="20% - 강조색1 26" xfId="146"/>
    <cellStyle name="20% - 강조색1 27" xfId="147"/>
    <cellStyle name="20% - 강조색1 28" xfId="148"/>
    <cellStyle name="20% - 강조색1 29" xfId="149"/>
    <cellStyle name="20% - 강조색1 3" xfId="150"/>
    <cellStyle name="20% - 강조색1 3 2" xfId="3954"/>
    <cellStyle name="20% - 강조색1 3 3" xfId="3953"/>
    <cellStyle name="20% - 강조색1 30" xfId="151"/>
    <cellStyle name="20% - 강조색1 31" xfId="152"/>
    <cellStyle name="20% - 강조색1 32" xfId="3342"/>
    <cellStyle name="20% - 강조색1 33" xfId="11219"/>
    <cellStyle name="20% - 강조색1 34" xfId="11155"/>
    <cellStyle name="20% - 강조색1 4" xfId="153"/>
    <cellStyle name="20% - 강조색1 5" xfId="154"/>
    <cellStyle name="20% - 강조색1 6" xfId="155"/>
    <cellStyle name="20% - 강조색1 7" xfId="156"/>
    <cellStyle name="20% - 강조색1 8" xfId="157"/>
    <cellStyle name="20% - 강조색1 9" xfId="158"/>
    <cellStyle name="20% - 강조색2" xfId="2159" builtinId="34" customBuiltin="1"/>
    <cellStyle name="20% - 강조색2 10" xfId="159"/>
    <cellStyle name="20% - 강조색2 11" xfId="160"/>
    <cellStyle name="20% - 강조색2 12" xfId="161"/>
    <cellStyle name="20% - 강조색2 13" xfId="162"/>
    <cellStyle name="20% - 강조색2 14" xfId="163"/>
    <cellStyle name="20% - 강조색2 15" xfId="164"/>
    <cellStyle name="20% - 강조색2 16" xfId="165"/>
    <cellStyle name="20% - 강조색2 17" xfId="166"/>
    <cellStyle name="20% - 강조색2 18" xfId="167"/>
    <cellStyle name="20% - 강조색2 19" xfId="168"/>
    <cellStyle name="20% - 강조색2 2" xfId="169"/>
    <cellStyle name="20% - 강조색2 2 2" xfId="3956"/>
    <cellStyle name="20% - 강조색2 2 3" xfId="3955"/>
    <cellStyle name="20% - 강조색2 20" xfId="170"/>
    <cellStyle name="20% - 강조색2 21" xfId="171"/>
    <cellStyle name="20% - 강조색2 22" xfId="172"/>
    <cellStyle name="20% - 강조색2 23" xfId="173"/>
    <cellStyle name="20% - 강조색2 24" xfId="174"/>
    <cellStyle name="20% - 강조색2 25" xfId="175"/>
    <cellStyle name="20% - 강조색2 26" xfId="176"/>
    <cellStyle name="20% - 강조색2 27" xfId="177"/>
    <cellStyle name="20% - 강조색2 28" xfId="178"/>
    <cellStyle name="20% - 강조색2 29" xfId="179"/>
    <cellStyle name="20% - 강조색2 3" xfId="180"/>
    <cellStyle name="20% - 강조색2 3 2" xfId="3958"/>
    <cellStyle name="20% - 강조색2 3 3" xfId="3957"/>
    <cellStyle name="20% - 강조색2 30" xfId="181"/>
    <cellStyle name="20% - 강조색2 31" xfId="182"/>
    <cellStyle name="20% - 강조색2 32" xfId="3343"/>
    <cellStyle name="20% - 강조색2 33" xfId="11221"/>
    <cellStyle name="20% - 강조색2 34" xfId="11157"/>
    <cellStyle name="20% - 강조색2 4" xfId="183"/>
    <cellStyle name="20% - 강조색2 5" xfId="184"/>
    <cellStyle name="20% - 강조색2 6" xfId="185"/>
    <cellStyle name="20% - 강조색2 7" xfId="186"/>
    <cellStyle name="20% - 강조색2 8" xfId="187"/>
    <cellStyle name="20% - 강조색2 9" xfId="188"/>
    <cellStyle name="20% - 강조색3" xfId="2163" builtinId="38" customBuiltin="1"/>
    <cellStyle name="20% - 강조색3 10" xfId="189"/>
    <cellStyle name="20% - 강조색3 11" xfId="190"/>
    <cellStyle name="20% - 강조색3 12" xfId="191"/>
    <cellStyle name="20% - 강조색3 13" xfId="192"/>
    <cellStyle name="20% - 강조색3 14" xfId="193"/>
    <cellStyle name="20% - 강조색3 15" xfId="194"/>
    <cellStyle name="20% - 강조색3 16" xfId="195"/>
    <cellStyle name="20% - 강조색3 17" xfId="196"/>
    <cellStyle name="20% - 강조색3 18" xfId="197"/>
    <cellStyle name="20% - 강조색3 19" xfId="198"/>
    <cellStyle name="20% - 강조색3 2" xfId="199"/>
    <cellStyle name="20% - 강조색3 2 2" xfId="3960"/>
    <cellStyle name="20% - 강조색3 2 3" xfId="3959"/>
    <cellStyle name="20% - 강조색3 20" xfId="200"/>
    <cellStyle name="20% - 강조색3 21" xfId="201"/>
    <cellStyle name="20% - 강조색3 22" xfId="202"/>
    <cellStyle name="20% - 강조색3 23" xfId="203"/>
    <cellStyle name="20% - 강조색3 24" xfId="204"/>
    <cellStyle name="20% - 강조색3 25" xfId="205"/>
    <cellStyle name="20% - 강조색3 26" xfId="206"/>
    <cellStyle name="20% - 강조색3 27" xfId="207"/>
    <cellStyle name="20% - 강조색3 28" xfId="208"/>
    <cellStyle name="20% - 강조색3 29" xfId="209"/>
    <cellStyle name="20% - 강조색3 3" xfId="210"/>
    <cellStyle name="20% - 강조색3 3 2" xfId="3962"/>
    <cellStyle name="20% - 강조색3 3 3" xfId="3961"/>
    <cellStyle name="20% - 강조색3 30" xfId="211"/>
    <cellStyle name="20% - 강조색3 31" xfId="212"/>
    <cellStyle name="20% - 강조색3 32" xfId="3344"/>
    <cellStyle name="20% - 강조색3 33" xfId="11223"/>
    <cellStyle name="20% - 강조색3 34" xfId="11159"/>
    <cellStyle name="20% - 강조색3 4" xfId="213"/>
    <cellStyle name="20% - 강조색3 5" xfId="214"/>
    <cellStyle name="20% - 강조색3 6" xfId="215"/>
    <cellStyle name="20% - 강조색3 7" xfId="216"/>
    <cellStyle name="20% - 강조색3 8" xfId="217"/>
    <cellStyle name="20% - 강조색3 9" xfId="218"/>
    <cellStyle name="20% - 강조색4" xfId="2167" builtinId="42" customBuiltin="1"/>
    <cellStyle name="20% - 강조색4 10" xfId="219"/>
    <cellStyle name="20% - 강조색4 11" xfId="220"/>
    <cellStyle name="20% - 강조색4 12" xfId="221"/>
    <cellStyle name="20% - 강조색4 13" xfId="222"/>
    <cellStyle name="20% - 강조색4 14" xfId="223"/>
    <cellStyle name="20% - 강조색4 15" xfId="224"/>
    <cellStyle name="20% - 강조색4 16" xfId="225"/>
    <cellStyle name="20% - 강조색4 17" xfId="226"/>
    <cellStyle name="20% - 강조색4 18" xfId="227"/>
    <cellStyle name="20% - 강조색4 19" xfId="228"/>
    <cellStyle name="20% - 강조색4 2" xfId="229"/>
    <cellStyle name="20% - 강조색4 2 2" xfId="3964"/>
    <cellStyle name="20% - 강조색4 2 3" xfId="3963"/>
    <cellStyle name="20% - 강조색4 20" xfId="230"/>
    <cellStyle name="20% - 강조색4 21" xfId="231"/>
    <cellStyle name="20% - 강조색4 22" xfId="232"/>
    <cellStyle name="20% - 강조색4 23" xfId="233"/>
    <cellStyle name="20% - 강조색4 24" xfId="234"/>
    <cellStyle name="20% - 강조색4 25" xfId="235"/>
    <cellStyle name="20% - 강조색4 26" xfId="236"/>
    <cellStyle name="20% - 강조색4 27" xfId="237"/>
    <cellStyle name="20% - 강조색4 28" xfId="238"/>
    <cellStyle name="20% - 강조색4 29" xfId="239"/>
    <cellStyle name="20% - 강조색4 3" xfId="240"/>
    <cellStyle name="20% - 강조색4 3 2" xfId="3966"/>
    <cellStyle name="20% - 강조색4 3 3" xfId="3965"/>
    <cellStyle name="20% - 강조색4 30" xfId="241"/>
    <cellStyle name="20% - 강조색4 31" xfId="242"/>
    <cellStyle name="20% - 강조색4 32" xfId="3345"/>
    <cellStyle name="20% - 강조색4 33" xfId="11225"/>
    <cellStyle name="20% - 강조색4 34" xfId="11161"/>
    <cellStyle name="20% - 강조색4 4" xfId="243"/>
    <cellStyle name="20% - 강조색4 5" xfId="244"/>
    <cellStyle name="20% - 강조색4 6" xfId="245"/>
    <cellStyle name="20% - 강조색4 7" xfId="246"/>
    <cellStyle name="20% - 강조색4 8" xfId="247"/>
    <cellStyle name="20% - 강조색4 9" xfId="248"/>
    <cellStyle name="20% - 강조색5" xfId="2171" builtinId="46" customBuiltin="1"/>
    <cellStyle name="20% - 강조색5 10" xfId="249"/>
    <cellStyle name="20% - 강조색5 11" xfId="250"/>
    <cellStyle name="20% - 강조색5 12" xfId="251"/>
    <cellStyle name="20% - 강조색5 13" xfId="252"/>
    <cellStyle name="20% - 강조색5 14" xfId="253"/>
    <cellStyle name="20% - 강조색5 15" xfId="254"/>
    <cellStyle name="20% - 강조색5 16" xfId="255"/>
    <cellStyle name="20% - 강조색5 17" xfId="256"/>
    <cellStyle name="20% - 강조색5 18" xfId="257"/>
    <cellStyle name="20% - 강조색5 19" xfId="258"/>
    <cellStyle name="20% - 강조색5 2" xfId="259"/>
    <cellStyle name="20% - 강조색5 2 2" xfId="3968"/>
    <cellStyle name="20% - 강조색5 2 3" xfId="3967"/>
    <cellStyle name="20% - 강조색5 20" xfId="260"/>
    <cellStyle name="20% - 강조색5 21" xfId="261"/>
    <cellStyle name="20% - 강조색5 22" xfId="262"/>
    <cellStyle name="20% - 강조색5 23" xfId="263"/>
    <cellStyle name="20% - 강조색5 24" xfId="264"/>
    <cellStyle name="20% - 강조색5 25" xfId="265"/>
    <cellStyle name="20% - 강조색5 26" xfId="266"/>
    <cellStyle name="20% - 강조색5 27" xfId="267"/>
    <cellStyle name="20% - 강조색5 28" xfId="268"/>
    <cellStyle name="20% - 강조색5 29" xfId="269"/>
    <cellStyle name="20% - 강조색5 3" xfId="270"/>
    <cellStyle name="20% - 강조색5 3 2" xfId="3970"/>
    <cellStyle name="20% - 강조색5 3 3" xfId="3969"/>
    <cellStyle name="20% - 강조색5 30" xfId="271"/>
    <cellStyle name="20% - 강조색5 31" xfId="272"/>
    <cellStyle name="20% - 강조색5 32" xfId="3346"/>
    <cellStyle name="20% - 강조색5 33" xfId="11227"/>
    <cellStyle name="20% - 강조색5 34" xfId="11163"/>
    <cellStyle name="20% - 강조색5 4" xfId="273"/>
    <cellStyle name="20% - 강조색5 5" xfId="274"/>
    <cellStyle name="20% - 강조색5 6" xfId="275"/>
    <cellStyle name="20% - 강조색5 7" xfId="276"/>
    <cellStyle name="20% - 강조색5 8" xfId="277"/>
    <cellStyle name="20% - 강조색5 9" xfId="278"/>
    <cellStyle name="20% - 강조색6" xfId="2175" builtinId="50" customBuiltin="1"/>
    <cellStyle name="20% - 강조색6 10" xfId="279"/>
    <cellStyle name="20% - 강조색6 11" xfId="280"/>
    <cellStyle name="20% - 강조색6 12" xfId="281"/>
    <cellStyle name="20% - 강조색6 13" xfId="282"/>
    <cellStyle name="20% - 강조색6 14" xfId="283"/>
    <cellStyle name="20% - 강조색6 15" xfId="284"/>
    <cellStyle name="20% - 강조색6 16" xfId="285"/>
    <cellStyle name="20% - 강조색6 17" xfId="286"/>
    <cellStyle name="20% - 강조색6 18" xfId="287"/>
    <cellStyle name="20% - 강조색6 19" xfId="288"/>
    <cellStyle name="20% - 강조색6 2" xfId="289"/>
    <cellStyle name="20% - 강조색6 2 2" xfId="3972"/>
    <cellStyle name="20% - 강조색6 2 3" xfId="3971"/>
    <cellStyle name="20% - 강조색6 20" xfId="290"/>
    <cellStyle name="20% - 강조색6 21" xfId="291"/>
    <cellStyle name="20% - 강조색6 22" xfId="292"/>
    <cellStyle name="20% - 강조색6 23" xfId="293"/>
    <cellStyle name="20% - 강조색6 24" xfId="294"/>
    <cellStyle name="20% - 강조색6 25" xfId="295"/>
    <cellStyle name="20% - 강조색6 26" xfId="296"/>
    <cellStyle name="20% - 강조색6 27" xfId="297"/>
    <cellStyle name="20% - 강조색6 28" xfId="298"/>
    <cellStyle name="20% - 강조색6 29" xfId="299"/>
    <cellStyle name="20% - 강조색6 3" xfId="300"/>
    <cellStyle name="20% - 강조색6 3 2" xfId="3974"/>
    <cellStyle name="20% - 강조색6 3 3" xfId="3973"/>
    <cellStyle name="20% - 강조색6 30" xfId="301"/>
    <cellStyle name="20% - 강조색6 31" xfId="302"/>
    <cellStyle name="20% - 강조색6 32" xfId="3347"/>
    <cellStyle name="20% - 강조색6 33" xfId="11229"/>
    <cellStyle name="20% - 강조색6 34" xfId="11165"/>
    <cellStyle name="20% - 강조색6 4" xfId="303"/>
    <cellStyle name="20% - 강조색6 5" xfId="304"/>
    <cellStyle name="20% - 강조색6 6" xfId="305"/>
    <cellStyle name="20% - 강조색6 7" xfId="306"/>
    <cellStyle name="20% - 강조색6 8" xfId="307"/>
    <cellStyle name="20% - 강조색6 9" xfId="308"/>
    <cellStyle name="40% - Accent1" xfId="3975"/>
    <cellStyle name="40% - Accent2" xfId="3976"/>
    <cellStyle name="40% - Accent3" xfId="3977"/>
    <cellStyle name="40% - Accent4" xfId="3978"/>
    <cellStyle name="40% - Accent5" xfId="3979"/>
    <cellStyle name="40% - Accent6" xfId="3980"/>
    <cellStyle name="40% - 강조색1" xfId="2156" builtinId="31" customBuiltin="1"/>
    <cellStyle name="40% - 강조색1 10" xfId="309"/>
    <cellStyle name="40% - 강조색1 11" xfId="310"/>
    <cellStyle name="40% - 강조색1 12" xfId="311"/>
    <cellStyle name="40% - 강조색1 13" xfId="312"/>
    <cellStyle name="40% - 강조색1 14" xfId="313"/>
    <cellStyle name="40% - 강조색1 15" xfId="314"/>
    <cellStyle name="40% - 강조색1 16" xfId="315"/>
    <cellStyle name="40% - 강조색1 17" xfId="316"/>
    <cellStyle name="40% - 강조색1 18" xfId="317"/>
    <cellStyle name="40% - 강조색1 19" xfId="318"/>
    <cellStyle name="40% - 강조색1 2" xfId="319"/>
    <cellStyle name="40% - 강조색1 2 2" xfId="3982"/>
    <cellStyle name="40% - 강조색1 2 3" xfId="3981"/>
    <cellStyle name="40% - 강조색1 20" xfId="320"/>
    <cellStyle name="40% - 강조색1 21" xfId="321"/>
    <cellStyle name="40% - 강조색1 22" xfId="322"/>
    <cellStyle name="40% - 강조색1 23" xfId="323"/>
    <cellStyle name="40% - 강조색1 24" xfId="324"/>
    <cellStyle name="40% - 강조색1 25" xfId="325"/>
    <cellStyle name="40% - 강조색1 26" xfId="326"/>
    <cellStyle name="40% - 강조색1 27" xfId="327"/>
    <cellStyle name="40% - 강조색1 28" xfId="328"/>
    <cellStyle name="40% - 강조색1 29" xfId="329"/>
    <cellStyle name="40% - 강조색1 3" xfId="330"/>
    <cellStyle name="40% - 강조색1 3 2" xfId="3984"/>
    <cellStyle name="40% - 강조색1 3 3" xfId="3983"/>
    <cellStyle name="40% - 강조색1 30" xfId="331"/>
    <cellStyle name="40% - 강조색1 31" xfId="332"/>
    <cellStyle name="40% - 강조색1 32" xfId="3348"/>
    <cellStyle name="40% - 강조색1 33" xfId="11220"/>
    <cellStyle name="40% - 강조색1 34" xfId="11156"/>
    <cellStyle name="40% - 강조색1 4" xfId="333"/>
    <cellStyle name="40% - 강조색1 5" xfId="334"/>
    <cellStyle name="40% - 강조색1 6" xfId="335"/>
    <cellStyle name="40% - 강조색1 7" xfId="336"/>
    <cellStyle name="40% - 강조색1 8" xfId="337"/>
    <cellStyle name="40% - 강조색1 9" xfId="338"/>
    <cellStyle name="40% - 강조색2" xfId="2160" builtinId="35" customBuiltin="1"/>
    <cellStyle name="40% - 강조색2 10" xfId="339"/>
    <cellStyle name="40% - 강조색2 11" xfId="340"/>
    <cellStyle name="40% - 강조색2 12" xfId="341"/>
    <cellStyle name="40% - 강조색2 13" xfId="342"/>
    <cellStyle name="40% - 강조색2 14" xfId="343"/>
    <cellStyle name="40% - 강조색2 15" xfId="344"/>
    <cellStyle name="40% - 강조색2 16" xfId="345"/>
    <cellStyle name="40% - 강조색2 17" xfId="346"/>
    <cellStyle name="40% - 강조색2 18" xfId="347"/>
    <cellStyle name="40% - 강조색2 19" xfId="348"/>
    <cellStyle name="40% - 강조색2 2" xfId="349"/>
    <cellStyle name="40% - 강조색2 2 2" xfId="3986"/>
    <cellStyle name="40% - 강조색2 2 3" xfId="3985"/>
    <cellStyle name="40% - 강조색2 20" xfId="350"/>
    <cellStyle name="40% - 강조색2 21" xfId="351"/>
    <cellStyle name="40% - 강조색2 22" xfId="352"/>
    <cellStyle name="40% - 강조색2 23" xfId="353"/>
    <cellStyle name="40% - 강조색2 24" xfId="354"/>
    <cellStyle name="40% - 강조색2 25" xfId="355"/>
    <cellStyle name="40% - 강조색2 26" xfId="356"/>
    <cellStyle name="40% - 강조색2 27" xfId="357"/>
    <cellStyle name="40% - 강조색2 28" xfId="358"/>
    <cellStyle name="40% - 강조색2 29" xfId="359"/>
    <cellStyle name="40% - 강조색2 3" xfId="360"/>
    <cellStyle name="40% - 강조색2 3 2" xfId="3988"/>
    <cellStyle name="40% - 강조색2 3 3" xfId="3987"/>
    <cellStyle name="40% - 강조색2 30" xfId="361"/>
    <cellStyle name="40% - 강조색2 31" xfId="362"/>
    <cellStyle name="40% - 강조색2 32" xfId="3349"/>
    <cellStyle name="40% - 강조색2 33" xfId="11222"/>
    <cellStyle name="40% - 강조색2 34" xfId="11158"/>
    <cellStyle name="40% - 강조색2 4" xfId="363"/>
    <cellStyle name="40% - 강조색2 5" xfId="364"/>
    <cellStyle name="40% - 강조색2 6" xfId="365"/>
    <cellStyle name="40% - 강조색2 7" xfId="366"/>
    <cellStyle name="40% - 강조색2 8" xfId="367"/>
    <cellStyle name="40% - 강조색2 9" xfId="368"/>
    <cellStyle name="40% - 강조색3" xfId="2164" builtinId="39" customBuiltin="1"/>
    <cellStyle name="40% - 강조색3 10" xfId="369"/>
    <cellStyle name="40% - 강조색3 11" xfId="370"/>
    <cellStyle name="40% - 강조색3 12" xfId="371"/>
    <cellStyle name="40% - 강조색3 13" xfId="372"/>
    <cellStyle name="40% - 강조색3 14" xfId="373"/>
    <cellStyle name="40% - 강조색3 15" xfId="374"/>
    <cellStyle name="40% - 강조색3 16" xfId="375"/>
    <cellStyle name="40% - 강조색3 17" xfId="376"/>
    <cellStyle name="40% - 강조색3 18" xfId="377"/>
    <cellStyle name="40% - 강조색3 19" xfId="378"/>
    <cellStyle name="40% - 강조색3 2" xfId="379"/>
    <cellStyle name="40% - 강조색3 2 2" xfId="3990"/>
    <cellStyle name="40% - 강조색3 2 3" xfId="3989"/>
    <cellStyle name="40% - 강조색3 20" xfId="380"/>
    <cellStyle name="40% - 강조색3 21" xfId="381"/>
    <cellStyle name="40% - 강조색3 22" xfId="382"/>
    <cellStyle name="40% - 강조색3 23" xfId="383"/>
    <cellStyle name="40% - 강조색3 24" xfId="384"/>
    <cellStyle name="40% - 강조색3 25" xfId="385"/>
    <cellStyle name="40% - 강조색3 26" xfId="386"/>
    <cellStyle name="40% - 강조색3 27" xfId="387"/>
    <cellStyle name="40% - 강조색3 28" xfId="388"/>
    <cellStyle name="40% - 강조색3 29" xfId="389"/>
    <cellStyle name="40% - 강조색3 3" xfId="390"/>
    <cellStyle name="40% - 강조색3 3 2" xfId="3992"/>
    <cellStyle name="40% - 강조색3 3 3" xfId="3991"/>
    <cellStyle name="40% - 강조색3 30" xfId="391"/>
    <cellStyle name="40% - 강조색3 31" xfId="392"/>
    <cellStyle name="40% - 강조색3 32" xfId="3350"/>
    <cellStyle name="40% - 강조색3 33" xfId="11224"/>
    <cellStyle name="40% - 강조색3 34" xfId="11160"/>
    <cellStyle name="40% - 강조색3 4" xfId="393"/>
    <cellStyle name="40% - 강조색3 5" xfId="394"/>
    <cellStyle name="40% - 강조색3 6" xfId="395"/>
    <cellStyle name="40% - 강조색3 7" xfId="396"/>
    <cellStyle name="40% - 강조색3 8" xfId="397"/>
    <cellStyle name="40% - 강조색3 9" xfId="398"/>
    <cellStyle name="40% - 강조색4" xfId="2168" builtinId="43" customBuiltin="1"/>
    <cellStyle name="40% - 강조색4 10" xfId="399"/>
    <cellStyle name="40% - 강조색4 11" xfId="400"/>
    <cellStyle name="40% - 강조색4 12" xfId="401"/>
    <cellStyle name="40% - 강조색4 13" xfId="402"/>
    <cellStyle name="40% - 강조색4 14" xfId="403"/>
    <cellStyle name="40% - 강조색4 15" xfId="404"/>
    <cellStyle name="40% - 강조색4 16" xfId="405"/>
    <cellStyle name="40% - 강조색4 17" xfId="406"/>
    <cellStyle name="40% - 강조색4 18" xfId="407"/>
    <cellStyle name="40% - 강조색4 19" xfId="408"/>
    <cellStyle name="40% - 강조색4 2" xfId="409"/>
    <cellStyle name="40% - 강조색4 2 2" xfId="3994"/>
    <cellStyle name="40% - 강조색4 2 3" xfId="3993"/>
    <cellStyle name="40% - 강조색4 20" xfId="410"/>
    <cellStyle name="40% - 강조색4 21" xfId="411"/>
    <cellStyle name="40% - 강조색4 22" xfId="412"/>
    <cellStyle name="40% - 강조색4 23" xfId="413"/>
    <cellStyle name="40% - 강조색4 24" xfId="414"/>
    <cellStyle name="40% - 강조색4 25" xfId="415"/>
    <cellStyle name="40% - 강조색4 26" xfId="416"/>
    <cellStyle name="40% - 강조색4 27" xfId="417"/>
    <cellStyle name="40% - 강조색4 28" xfId="418"/>
    <cellStyle name="40% - 강조색4 29" xfId="419"/>
    <cellStyle name="40% - 강조색4 3" xfId="420"/>
    <cellStyle name="40% - 강조색4 3 2" xfId="3996"/>
    <cellStyle name="40% - 강조색4 3 3" xfId="3995"/>
    <cellStyle name="40% - 강조색4 30" xfId="421"/>
    <cellStyle name="40% - 강조색4 31" xfId="422"/>
    <cellStyle name="40% - 강조색4 32" xfId="3351"/>
    <cellStyle name="40% - 강조색4 33" xfId="11226"/>
    <cellStyle name="40% - 강조색4 34" xfId="11162"/>
    <cellStyle name="40% - 강조색4 4" xfId="423"/>
    <cellStyle name="40% - 강조색4 5" xfId="424"/>
    <cellStyle name="40% - 강조색4 6" xfId="425"/>
    <cellStyle name="40% - 강조색4 7" xfId="426"/>
    <cellStyle name="40% - 강조색4 8" xfId="427"/>
    <cellStyle name="40% - 강조색4 9" xfId="428"/>
    <cellStyle name="40% - 강조색5" xfId="2172" builtinId="47" customBuiltin="1"/>
    <cellStyle name="40% - 강조색5 10" xfId="429"/>
    <cellStyle name="40% - 강조색5 11" xfId="430"/>
    <cellStyle name="40% - 강조색5 12" xfId="431"/>
    <cellStyle name="40% - 강조색5 13" xfId="432"/>
    <cellStyle name="40% - 강조색5 14" xfId="433"/>
    <cellStyle name="40% - 강조색5 15" xfId="434"/>
    <cellStyle name="40% - 강조색5 16" xfId="435"/>
    <cellStyle name="40% - 강조색5 17" xfId="436"/>
    <cellStyle name="40% - 강조색5 18" xfId="437"/>
    <cellStyle name="40% - 강조색5 19" xfId="438"/>
    <cellStyle name="40% - 강조색5 2" xfId="439"/>
    <cellStyle name="40% - 강조색5 2 2" xfId="3998"/>
    <cellStyle name="40% - 강조색5 2 3" xfId="3997"/>
    <cellStyle name="40% - 강조색5 20" xfId="440"/>
    <cellStyle name="40% - 강조색5 21" xfId="441"/>
    <cellStyle name="40% - 강조색5 22" xfId="442"/>
    <cellStyle name="40% - 강조색5 23" xfId="443"/>
    <cellStyle name="40% - 강조색5 24" xfId="444"/>
    <cellStyle name="40% - 강조색5 25" xfId="445"/>
    <cellStyle name="40% - 강조색5 26" xfId="446"/>
    <cellStyle name="40% - 강조색5 27" xfId="447"/>
    <cellStyle name="40% - 강조색5 28" xfId="448"/>
    <cellStyle name="40% - 강조색5 29" xfId="449"/>
    <cellStyle name="40% - 강조색5 3" xfId="450"/>
    <cellStyle name="40% - 강조색5 3 2" xfId="4000"/>
    <cellStyle name="40% - 강조색5 3 3" xfId="3999"/>
    <cellStyle name="40% - 강조색5 30" xfId="451"/>
    <cellStyle name="40% - 강조색5 31" xfId="452"/>
    <cellStyle name="40% - 강조색5 32" xfId="3352"/>
    <cellStyle name="40% - 강조색5 33" xfId="11228"/>
    <cellStyle name="40% - 강조색5 34" xfId="11164"/>
    <cellStyle name="40% - 강조색5 4" xfId="453"/>
    <cellStyle name="40% - 강조색5 5" xfId="454"/>
    <cellStyle name="40% - 강조색5 6" xfId="455"/>
    <cellStyle name="40% - 강조색5 7" xfId="456"/>
    <cellStyle name="40% - 강조색5 8" xfId="457"/>
    <cellStyle name="40% - 강조색5 9" xfId="458"/>
    <cellStyle name="40% - 강조색6" xfId="2176" builtinId="51" customBuiltin="1"/>
    <cellStyle name="40% - 강조색6 10" xfId="459"/>
    <cellStyle name="40% - 강조색6 11" xfId="460"/>
    <cellStyle name="40% - 강조색6 12" xfId="461"/>
    <cellStyle name="40% - 강조색6 13" xfId="462"/>
    <cellStyle name="40% - 강조색6 14" xfId="463"/>
    <cellStyle name="40% - 강조색6 15" xfId="464"/>
    <cellStyle name="40% - 강조색6 16" xfId="465"/>
    <cellStyle name="40% - 강조색6 17" xfId="466"/>
    <cellStyle name="40% - 강조색6 18" xfId="467"/>
    <cellStyle name="40% - 강조색6 19" xfId="468"/>
    <cellStyle name="40% - 강조색6 2" xfId="469"/>
    <cellStyle name="40% - 강조색6 2 2" xfId="4002"/>
    <cellStyle name="40% - 강조색6 2 3" xfId="4001"/>
    <cellStyle name="40% - 강조색6 20" xfId="470"/>
    <cellStyle name="40% - 강조색6 21" xfId="471"/>
    <cellStyle name="40% - 강조색6 22" xfId="472"/>
    <cellStyle name="40% - 강조색6 23" xfId="473"/>
    <cellStyle name="40% - 강조색6 24" xfId="474"/>
    <cellStyle name="40% - 강조색6 25" xfId="475"/>
    <cellStyle name="40% - 강조색6 26" xfId="476"/>
    <cellStyle name="40% - 강조색6 27" xfId="477"/>
    <cellStyle name="40% - 강조색6 28" xfId="478"/>
    <cellStyle name="40% - 강조색6 29" xfId="479"/>
    <cellStyle name="40% - 강조색6 3" xfId="480"/>
    <cellStyle name="40% - 강조색6 3 2" xfId="4004"/>
    <cellStyle name="40% - 강조색6 3 3" xfId="4003"/>
    <cellStyle name="40% - 강조색6 30" xfId="481"/>
    <cellStyle name="40% - 강조색6 31" xfId="482"/>
    <cellStyle name="40% - 강조색6 32" xfId="3353"/>
    <cellStyle name="40% - 강조색6 33" xfId="11230"/>
    <cellStyle name="40% - 강조색6 34" xfId="11166"/>
    <cellStyle name="40% - 강조색6 4" xfId="483"/>
    <cellStyle name="40% - 강조색6 5" xfId="484"/>
    <cellStyle name="40% - 강조색6 6" xfId="485"/>
    <cellStyle name="40% - 강조색6 7" xfId="486"/>
    <cellStyle name="40% - 강조색6 8" xfId="487"/>
    <cellStyle name="40% - 강조색6 9" xfId="488"/>
    <cellStyle name="60% - Accent1" xfId="4005"/>
    <cellStyle name="60% - Accent2" xfId="4006"/>
    <cellStyle name="60% - Accent3" xfId="4007"/>
    <cellStyle name="60% - Accent4" xfId="4008"/>
    <cellStyle name="60% - Accent5" xfId="4009"/>
    <cellStyle name="60% - Accent6" xfId="4010"/>
    <cellStyle name="60% - 강조색1" xfId="2157" builtinId="32" customBuiltin="1"/>
    <cellStyle name="60% - 강조색1 10" xfId="489"/>
    <cellStyle name="60% - 강조색1 11" xfId="490"/>
    <cellStyle name="60% - 강조색1 12" xfId="491"/>
    <cellStyle name="60% - 강조색1 13" xfId="492"/>
    <cellStyle name="60% - 강조색1 14" xfId="493"/>
    <cellStyle name="60% - 강조색1 15" xfId="494"/>
    <cellStyle name="60% - 강조색1 16" xfId="495"/>
    <cellStyle name="60% - 강조색1 17" xfId="496"/>
    <cellStyle name="60% - 강조색1 18" xfId="497"/>
    <cellStyle name="60% - 강조색1 19" xfId="498"/>
    <cellStyle name="60% - 강조색1 2" xfId="499"/>
    <cellStyle name="60% - 강조색1 2 2" xfId="4012"/>
    <cellStyle name="60% - 강조색1 2 3" xfId="4011"/>
    <cellStyle name="60% - 강조색1 20" xfId="500"/>
    <cellStyle name="60% - 강조색1 21" xfId="501"/>
    <cellStyle name="60% - 강조색1 22" xfId="502"/>
    <cellStyle name="60% - 강조색1 23" xfId="503"/>
    <cellStyle name="60% - 강조색1 24" xfId="504"/>
    <cellStyle name="60% - 강조색1 25" xfId="505"/>
    <cellStyle name="60% - 강조색1 26" xfId="506"/>
    <cellStyle name="60% - 강조색1 27" xfId="507"/>
    <cellStyle name="60% - 강조색1 28" xfId="508"/>
    <cellStyle name="60% - 강조색1 29" xfId="509"/>
    <cellStyle name="60% - 강조색1 3" xfId="510"/>
    <cellStyle name="60% - 강조색1 3 2" xfId="4014"/>
    <cellStyle name="60% - 강조색1 3 3" xfId="4013"/>
    <cellStyle name="60% - 강조색1 30" xfId="511"/>
    <cellStyle name="60% - 강조색1 31" xfId="512"/>
    <cellStyle name="60% - 강조색1 32" xfId="3354"/>
    <cellStyle name="60% - 강조색1 4" xfId="513"/>
    <cellStyle name="60% - 강조색1 5" xfId="514"/>
    <cellStyle name="60% - 강조색1 6" xfId="515"/>
    <cellStyle name="60% - 강조색1 7" xfId="516"/>
    <cellStyle name="60% - 강조색1 8" xfId="517"/>
    <cellStyle name="60% - 강조색1 9" xfId="518"/>
    <cellStyle name="60% - 강조색2" xfId="2161" builtinId="36" customBuiltin="1"/>
    <cellStyle name="60% - 강조색2 10" xfId="519"/>
    <cellStyle name="60% - 강조색2 11" xfId="520"/>
    <cellStyle name="60% - 강조색2 12" xfId="521"/>
    <cellStyle name="60% - 강조색2 13" xfId="522"/>
    <cellStyle name="60% - 강조색2 14" xfId="523"/>
    <cellStyle name="60% - 강조색2 15" xfId="524"/>
    <cellStyle name="60% - 강조색2 16" xfId="525"/>
    <cellStyle name="60% - 강조색2 17" xfId="526"/>
    <cellStyle name="60% - 강조색2 18" xfId="527"/>
    <cellStyle name="60% - 강조색2 19" xfId="528"/>
    <cellStyle name="60% - 강조색2 2" xfId="529"/>
    <cellStyle name="60% - 강조색2 2 2" xfId="4016"/>
    <cellStyle name="60% - 강조색2 2 3" xfId="4015"/>
    <cellStyle name="60% - 강조색2 20" xfId="530"/>
    <cellStyle name="60% - 강조색2 21" xfId="531"/>
    <cellStyle name="60% - 강조색2 22" xfId="532"/>
    <cellStyle name="60% - 강조색2 23" xfId="533"/>
    <cellStyle name="60% - 강조색2 24" xfId="534"/>
    <cellStyle name="60% - 강조색2 25" xfId="535"/>
    <cellStyle name="60% - 강조색2 26" xfId="536"/>
    <cellStyle name="60% - 강조색2 27" xfId="537"/>
    <cellStyle name="60% - 강조색2 28" xfId="538"/>
    <cellStyle name="60% - 강조색2 29" xfId="539"/>
    <cellStyle name="60% - 강조색2 3" xfId="540"/>
    <cellStyle name="60% - 강조색2 3 2" xfId="4018"/>
    <cellStyle name="60% - 강조색2 3 3" xfId="4017"/>
    <cellStyle name="60% - 강조색2 30" xfId="541"/>
    <cellStyle name="60% - 강조색2 31" xfId="542"/>
    <cellStyle name="60% - 강조색2 32" xfId="3355"/>
    <cellStyle name="60% - 강조색2 4" xfId="543"/>
    <cellStyle name="60% - 강조색2 5" xfId="544"/>
    <cellStyle name="60% - 강조색2 6" xfId="545"/>
    <cellStyle name="60% - 강조색2 7" xfId="546"/>
    <cellStyle name="60% - 강조색2 8" xfId="547"/>
    <cellStyle name="60% - 강조색2 9" xfId="548"/>
    <cellStyle name="60% - 강조색3" xfId="2165" builtinId="40" customBuiltin="1"/>
    <cellStyle name="60% - 강조색3 10" xfId="549"/>
    <cellStyle name="60% - 강조색3 11" xfId="550"/>
    <cellStyle name="60% - 강조색3 12" xfId="551"/>
    <cellStyle name="60% - 강조색3 13" xfId="552"/>
    <cellStyle name="60% - 강조색3 14" xfId="553"/>
    <cellStyle name="60% - 강조색3 15" xfId="554"/>
    <cellStyle name="60% - 강조색3 16" xfId="555"/>
    <cellStyle name="60% - 강조색3 17" xfId="556"/>
    <cellStyle name="60% - 강조색3 18" xfId="557"/>
    <cellStyle name="60% - 강조색3 19" xfId="558"/>
    <cellStyle name="60% - 강조색3 2" xfId="559"/>
    <cellStyle name="60% - 강조색3 2 2" xfId="4020"/>
    <cellStyle name="60% - 강조색3 2 3" xfId="4019"/>
    <cellStyle name="60% - 강조색3 20" xfId="560"/>
    <cellStyle name="60% - 강조색3 21" xfId="561"/>
    <cellStyle name="60% - 강조색3 22" xfId="562"/>
    <cellStyle name="60% - 강조색3 23" xfId="563"/>
    <cellStyle name="60% - 강조색3 24" xfId="564"/>
    <cellStyle name="60% - 강조색3 25" xfId="565"/>
    <cellStyle name="60% - 강조색3 26" xfId="566"/>
    <cellStyle name="60% - 강조색3 27" xfId="567"/>
    <cellStyle name="60% - 강조색3 28" xfId="568"/>
    <cellStyle name="60% - 강조색3 29" xfId="569"/>
    <cellStyle name="60% - 강조색3 3" xfId="570"/>
    <cellStyle name="60% - 강조색3 3 2" xfId="4022"/>
    <cellStyle name="60% - 강조색3 3 3" xfId="4021"/>
    <cellStyle name="60% - 강조색3 30" xfId="571"/>
    <cellStyle name="60% - 강조색3 31" xfId="572"/>
    <cellStyle name="60% - 강조색3 32" xfId="3356"/>
    <cellStyle name="60% - 강조색3 4" xfId="573"/>
    <cellStyle name="60% - 강조색3 5" xfId="574"/>
    <cellStyle name="60% - 강조색3 6" xfId="575"/>
    <cellStyle name="60% - 강조색3 7" xfId="576"/>
    <cellStyle name="60% - 강조색3 8" xfId="577"/>
    <cellStyle name="60% - 강조색3 9" xfId="578"/>
    <cellStyle name="60% - 강조색4" xfId="2169" builtinId="44" customBuiltin="1"/>
    <cellStyle name="60% - 강조색4 10" xfId="579"/>
    <cellStyle name="60% - 강조색4 11" xfId="580"/>
    <cellStyle name="60% - 강조색4 12" xfId="581"/>
    <cellStyle name="60% - 강조색4 13" xfId="582"/>
    <cellStyle name="60% - 강조색4 14" xfId="583"/>
    <cellStyle name="60% - 강조색4 15" xfId="584"/>
    <cellStyle name="60% - 강조색4 16" xfId="585"/>
    <cellStyle name="60% - 강조색4 17" xfId="586"/>
    <cellStyle name="60% - 강조색4 18" xfId="587"/>
    <cellStyle name="60% - 강조색4 19" xfId="588"/>
    <cellStyle name="60% - 강조색4 2" xfId="589"/>
    <cellStyle name="60% - 강조색4 2 2" xfId="4024"/>
    <cellStyle name="60% - 강조색4 2 3" xfId="4023"/>
    <cellStyle name="60% - 강조색4 20" xfId="590"/>
    <cellStyle name="60% - 강조색4 21" xfId="591"/>
    <cellStyle name="60% - 강조색4 22" xfId="592"/>
    <cellStyle name="60% - 강조색4 23" xfId="593"/>
    <cellStyle name="60% - 강조색4 24" xfId="594"/>
    <cellStyle name="60% - 강조색4 25" xfId="595"/>
    <cellStyle name="60% - 강조색4 26" xfId="596"/>
    <cellStyle name="60% - 강조색4 27" xfId="597"/>
    <cellStyle name="60% - 강조색4 28" xfId="598"/>
    <cellStyle name="60% - 강조색4 29" xfId="599"/>
    <cellStyle name="60% - 강조색4 3" xfId="600"/>
    <cellStyle name="60% - 강조색4 3 2" xfId="4026"/>
    <cellStyle name="60% - 강조색4 3 3" xfId="4025"/>
    <cellStyle name="60% - 강조색4 30" xfId="601"/>
    <cellStyle name="60% - 강조색4 31" xfId="602"/>
    <cellStyle name="60% - 강조색4 32" xfId="3357"/>
    <cellStyle name="60% - 강조색4 4" xfId="603"/>
    <cellStyle name="60% - 강조색4 5" xfId="604"/>
    <cellStyle name="60% - 강조색4 6" xfId="605"/>
    <cellStyle name="60% - 강조색4 7" xfId="606"/>
    <cellStyle name="60% - 강조색4 8" xfId="607"/>
    <cellStyle name="60% - 강조색4 9" xfId="608"/>
    <cellStyle name="60% - 강조색5" xfId="2173" builtinId="48" customBuiltin="1"/>
    <cellStyle name="60% - 강조색5 10" xfId="609"/>
    <cellStyle name="60% - 강조색5 11" xfId="610"/>
    <cellStyle name="60% - 강조색5 12" xfId="611"/>
    <cellStyle name="60% - 강조색5 13" xfId="612"/>
    <cellStyle name="60% - 강조색5 14" xfId="613"/>
    <cellStyle name="60% - 강조색5 15" xfId="614"/>
    <cellStyle name="60% - 강조색5 16" xfId="615"/>
    <cellStyle name="60% - 강조색5 17" xfId="616"/>
    <cellStyle name="60% - 강조색5 18" xfId="617"/>
    <cellStyle name="60% - 강조색5 19" xfId="618"/>
    <cellStyle name="60% - 강조색5 2" xfId="619"/>
    <cellStyle name="60% - 강조색5 2 2" xfId="4028"/>
    <cellStyle name="60% - 강조색5 2 3" xfId="4027"/>
    <cellStyle name="60% - 강조색5 20" xfId="620"/>
    <cellStyle name="60% - 강조색5 21" xfId="621"/>
    <cellStyle name="60% - 강조색5 22" xfId="622"/>
    <cellStyle name="60% - 강조색5 23" xfId="623"/>
    <cellStyle name="60% - 강조색5 24" xfId="624"/>
    <cellStyle name="60% - 강조색5 25" xfId="625"/>
    <cellStyle name="60% - 강조색5 26" xfId="626"/>
    <cellStyle name="60% - 강조색5 27" xfId="627"/>
    <cellStyle name="60% - 강조색5 28" xfId="628"/>
    <cellStyle name="60% - 강조색5 29" xfId="629"/>
    <cellStyle name="60% - 강조색5 3" xfId="630"/>
    <cellStyle name="60% - 강조색5 3 2" xfId="4030"/>
    <cellStyle name="60% - 강조색5 3 3" xfId="4029"/>
    <cellStyle name="60% - 강조색5 30" xfId="631"/>
    <cellStyle name="60% - 강조색5 31" xfId="632"/>
    <cellStyle name="60% - 강조색5 32" xfId="3358"/>
    <cellStyle name="60% - 강조색5 4" xfId="633"/>
    <cellStyle name="60% - 강조색5 5" xfId="634"/>
    <cellStyle name="60% - 강조색5 6" xfId="635"/>
    <cellStyle name="60% - 강조색5 7" xfId="636"/>
    <cellStyle name="60% - 강조색5 8" xfId="637"/>
    <cellStyle name="60% - 강조색5 9" xfId="638"/>
    <cellStyle name="60% - 강조색6" xfId="2177" builtinId="52" customBuiltin="1"/>
    <cellStyle name="60% - 강조색6 10" xfId="639"/>
    <cellStyle name="60% - 강조색6 11" xfId="640"/>
    <cellStyle name="60% - 강조색6 12" xfId="641"/>
    <cellStyle name="60% - 강조색6 13" xfId="642"/>
    <cellStyle name="60% - 강조색6 14" xfId="643"/>
    <cellStyle name="60% - 강조색6 15" xfId="644"/>
    <cellStyle name="60% - 강조색6 16" xfId="645"/>
    <cellStyle name="60% - 강조색6 17" xfId="646"/>
    <cellStyle name="60% - 강조색6 18" xfId="647"/>
    <cellStyle name="60% - 강조색6 19" xfId="648"/>
    <cellStyle name="60% - 강조색6 2" xfId="649"/>
    <cellStyle name="60% - 강조색6 2 2" xfId="4032"/>
    <cellStyle name="60% - 강조색6 2 3" xfId="4031"/>
    <cellStyle name="60% - 강조색6 20" xfId="650"/>
    <cellStyle name="60% - 강조색6 21" xfId="651"/>
    <cellStyle name="60% - 강조색6 22" xfId="652"/>
    <cellStyle name="60% - 강조색6 23" xfId="653"/>
    <cellStyle name="60% - 강조색6 24" xfId="654"/>
    <cellStyle name="60% - 강조색6 25" xfId="655"/>
    <cellStyle name="60% - 강조색6 26" xfId="656"/>
    <cellStyle name="60% - 강조색6 27" xfId="657"/>
    <cellStyle name="60% - 강조색6 28" xfId="658"/>
    <cellStyle name="60% - 강조색6 29" xfId="659"/>
    <cellStyle name="60% - 강조색6 3" xfId="660"/>
    <cellStyle name="60% - 강조색6 3 2" xfId="4034"/>
    <cellStyle name="60% - 강조색6 3 3" xfId="4033"/>
    <cellStyle name="60% - 강조색6 30" xfId="661"/>
    <cellStyle name="60% - 강조색6 31" xfId="662"/>
    <cellStyle name="60% - 강조색6 32" xfId="3359"/>
    <cellStyle name="60% - 강조색6 4" xfId="663"/>
    <cellStyle name="60% - 강조색6 5" xfId="664"/>
    <cellStyle name="60% - 강조색6 6" xfId="665"/>
    <cellStyle name="60% - 강조색6 7" xfId="666"/>
    <cellStyle name="60% - 강조색6 8" xfId="667"/>
    <cellStyle name="60% - 강조색6 9" xfId="668"/>
    <cellStyle name="Ⅰ" xfId="669"/>
    <cellStyle name="A¨­￠￢￠O [0]_C¡IAo_AoAUAy¡ÆeC¡I" xfId="670"/>
    <cellStyle name="A¨­￠￢￠O_AoAUAy¡ÆeC¡I " xfId="671"/>
    <cellStyle name="Accent1" xfId="2358"/>
    <cellStyle name="Accent1 - 20%" xfId="2359"/>
    <cellStyle name="Accent1 - 40%" xfId="2360"/>
    <cellStyle name="Accent1 - 60%" xfId="2361"/>
    <cellStyle name="Accent1 10" xfId="10132"/>
    <cellStyle name="Accent1 2" xfId="4038"/>
    <cellStyle name="Accent1 3" xfId="7108"/>
    <cellStyle name="Accent1 4" xfId="7584"/>
    <cellStyle name="Accent1 5" xfId="9166"/>
    <cellStyle name="Accent1 6" xfId="9665"/>
    <cellStyle name="Accent1 7" xfId="10069"/>
    <cellStyle name="Accent1 8" xfId="10431"/>
    <cellStyle name="Accent1 9" xfId="10748"/>
    <cellStyle name="Accent2" xfId="2362"/>
    <cellStyle name="Accent2 - 20%" xfId="2363"/>
    <cellStyle name="Accent2 - 40%" xfId="2364"/>
    <cellStyle name="Accent2 - 60%" xfId="2365"/>
    <cellStyle name="Accent2 10" xfId="3481"/>
    <cellStyle name="Accent2 2" xfId="4041"/>
    <cellStyle name="Accent2 3" xfId="7112"/>
    <cellStyle name="Accent2 4" xfId="7437"/>
    <cellStyle name="Accent2 5" xfId="6969"/>
    <cellStyle name="Accent2 6" xfId="7629"/>
    <cellStyle name="Accent2 7" xfId="3493"/>
    <cellStyle name="Accent2 8" xfId="8116"/>
    <cellStyle name="Accent2 9" xfId="8999"/>
    <cellStyle name="Accent3" xfId="2366"/>
    <cellStyle name="Accent3 - 20%" xfId="2367"/>
    <cellStyle name="Accent3 - 40%" xfId="2368"/>
    <cellStyle name="Accent3 - 60%" xfId="2369"/>
    <cellStyle name="Accent3 10" xfId="10645"/>
    <cellStyle name="Accent3 2" xfId="4043"/>
    <cellStyle name="Accent3 3" xfId="7116"/>
    <cellStyle name="Accent3 4" xfId="7327"/>
    <cellStyle name="Accent3 5" xfId="7052"/>
    <cellStyle name="Accent3 6" xfId="9047"/>
    <cellStyle name="Accent3 7" xfId="7515"/>
    <cellStyle name="Accent3 8" xfId="9236"/>
    <cellStyle name="Accent3 9" xfId="9734"/>
    <cellStyle name="Accent4" xfId="2370"/>
    <cellStyle name="Accent4 - 20%" xfId="2371"/>
    <cellStyle name="Accent4 - 40%" xfId="2372"/>
    <cellStyle name="Accent4 - 60%" xfId="2373"/>
    <cellStyle name="Accent4 10" xfId="10276"/>
    <cellStyle name="Accent4 2" xfId="4046"/>
    <cellStyle name="Accent4 3" xfId="7118"/>
    <cellStyle name="Accent4 4" xfId="7042"/>
    <cellStyle name="Accent4 5" xfId="3450"/>
    <cellStyle name="Accent4 6" xfId="8225"/>
    <cellStyle name="Accent4 7" xfId="7271"/>
    <cellStyle name="Accent4 8" xfId="3652"/>
    <cellStyle name="Accent4 9" xfId="3518"/>
    <cellStyle name="Accent5" xfId="2374"/>
    <cellStyle name="Accent5 - 20%" xfId="2375"/>
    <cellStyle name="Accent5 - 40%" xfId="2376"/>
    <cellStyle name="Accent5 - 60%" xfId="2377"/>
    <cellStyle name="Accent5 10" xfId="10037"/>
    <cellStyle name="Accent5 2" xfId="4048"/>
    <cellStyle name="Accent5 3" xfId="7120"/>
    <cellStyle name="Accent5 4" xfId="6941"/>
    <cellStyle name="Accent5 5" xfId="9108"/>
    <cellStyle name="Accent5 6" xfId="4390"/>
    <cellStyle name="Accent5 7" xfId="9457"/>
    <cellStyle name="Accent5 8" xfId="9934"/>
    <cellStyle name="Accent5 9" xfId="10309"/>
    <cellStyle name="Accent6" xfId="2378"/>
    <cellStyle name="Accent6 - 20%" xfId="2379"/>
    <cellStyle name="Accent6 - 40%" xfId="2380"/>
    <cellStyle name="Accent6 - 60%" xfId="2381"/>
    <cellStyle name="Accent6 10" xfId="10672"/>
    <cellStyle name="Accent6 2" xfId="4050"/>
    <cellStyle name="Accent6 3" xfId="7122"/>
    <cellStyle name="Accent6 4" xfId="4468"/>
    <cellStyle name="Accent6 5" xfId="9136"/>
    <cellStyle name="Accent6 6" xfId="9080"/>
    <cellStyle name="Accent6 7" xfId="8805"/>
    <cellStyle name="Accent6 8" xfId="9416"/>
    <cellStyle name="Accent6 9" xfId="9900"/>
    <cellStyle name="Åëè­" xfId="672"/>
    <cellStyle name="Åëè­ [0]" xfId="673"/>
    <cellStyle name="AeE­ [0]_´e¼OAæ´c±Y" xfId="674"/>
    <cellStyle name="Åëè­ [0]_090608_업무보고서 개정_복호화(2)" xfId="675"/>
    <cellStyle name="AeE­ [0]_97MBO" xfId="676"/>
    <cellStyle name="ÅëÈ­ [0]_97MBO" xfId="677"/>
    <cellStyle name="AeE­ [0]_97MBO (2)" xfId="678"/>
    <cellStyle name="ÅëÈ­ [0]_97MBO (2)" xfId="679"/>
    <cellStyle name="AeE­ [0]_97MBO (2) 10" xfId="680"/>
    <cellStyle name="ÅëÈ­ [0]_97MBO (2) 10" xfId="2382"/>
    <cellStyle name="AeE­ [0]_97MBO (2) 10 10" xfId="8283"/>
    <cellStyle name="ÅëÈ­ [0]_97MBO (2) 10 10" xfId="10063"/>
    <cellStyle name="AeE­ [0]_97MBO (2) 10 2" xfId="4059"/>
    <cellStyle name="ÅëÈ­ [0]_97MBO (2) 10 2" xfId="4036"/>
    <cellStyle name="AeE­ [0]_97MBO (2) 10 3" xfId="7130"/>
    <cellStyle name="ÅëÈ­ [0]_97MBO (2) 10 3" xfId="7106"/>
    <cellStyle name="AeE­ [0]_97MBO (2) 10 4" xfId="8958"/>
    <cellStyle name="ÅëÈ­ [0]_97MBO (2) 10 4" xfId="8284"/>
    <cellStyle name="AeE­ [0]_97MBO (2) 10 5" xfId="8855"/>
    <cellStyle name="ÅëÈ­ [0]_97MBO (2) 10 5" xfId="9201"/>
    <cellStyle name="AeE­ [0]_97MBO (2) 10 6" xfId="9174"/>
    <cellStyle name="ÅëÈ­ [0]_97MBO (2) 10 6" xfId="9700"/>
    <cellStyle name="AeE­ [0]_97MBO (2) 10 7" xfId="9542"/>
    <cellStyle name="ÅëÈ­ [0]_97MBO (2) 10 7" xfId="10100"/>
    <cellStyle name="AeE­ [0]_97MBO (2) 10 8" xfId="7528"/>
    <cellStyle name="ÅëÈ­ [0]_97MBO (2) 10 8" xfId="10459"/>
    <cellStyle name="AeE­ [0]_97MBO (2) 10 9" xfId="9479"/>
    <cellStyle name="ÅëÈ­ [0]_97MBO (2) 10 9" xfId="10766"/>
    <cellStyle name="AeE­ [0]_97MBO (2) 11" xfId="2383"/>
    <cellStyle name="ÅëÈ­ [0]_97MBO (2) 11" xfId="2384"/>
    <cellStyle name="AeE­ [0]_97MBO (2) 11 10" xfId="9568"/>
    <cellStyle name="ÅëÈ­ [0]_97MBO (2) 11 10" xfId="10246"/>
    <cellStyle name="AeE­ [0]_97MBO (2) 11 2" xfId="5429"/>
    <cellStyle name="ÅëÈ­ [0]_97MBO (2) 11 2" xfId="5428"/>
    <cellStyle name="AeE­ [0]_97MBO (2) 11 3" xfId="8158"/>
    <cellStyle name="ÅëÈ­ [0]_97MBO (2) 11 3" xfId="8157"/>
    <cellStyle name="AeE­ [0]_97MBO (2) 11 4" xfId="7423"/>
    <cellStyle name="ÅëÈ­ [0]_97MBO (2) 11 4" xfId="8235"/>
    <cellStyle name="AeE­ [0]_97MBO (2) 11 5" xfId="3721"/>
    <cellStyle name="ÅëÈ­ [0]_97MBO (2) 11 5" xfId="3646"/>
    <cellStyle name="AeE­ [0]_97MBO (2) 11 6" xfId="9620"/>
    <cellStyle name="ÅëÈ­ [0]_97MBO (2) 11 6" xfId="9619"/>
    <cellStyle name="AeE­ [0]_97MBO (2) 11 7" xfId="10029"/>
    <cellStyle name="ÅëÈ­ [0]_97MBO (2) 11 7" xfId="10028"/>
    <cellStyle name="AeE­ [0]_97MBO (2) 11 8" xfId="10396"/>
    <cellStyle name="ÅëÈ­ [0]_97MBO (2) 11 8" xfId="10395"/>
    <cellStyle name="AeE­ [0]_97MBO (2) 11 9" xfId="10721"/>
    <cellStyle name="ÅëÈ­ [0]_97MBO (2) 11 9" xfId="10720"/>
    <cellStyle name="AeE­ [0]_97MBO (2) 12" xfId="2385"/>
    <cellStyle name="ÅëÈ­ [0]_97MBO (2) 12" xfId="2386"/>
    <cellStyle name="AeE­ [0]_97MBO (2) 12 10" xfId="9614"/>
    <cellStyle name="ÅëÈ­ [0]_97MBO (2) 12 10" xfId="11015"/>
    <cellStyle name="AeE­ [0]_97MBO (2) 12 2" xfId="4409"/>
    <cellStyle name="ÅëÈ­ [0]_97MBO (2) 12 2" xfId="4398"/>
    <cellStyle name="AeE­ [0]_97MBO (2) 12 3" xfId="7351"/>
    <cellStyle name="ÅëÈ­ [0]_97MBO (2) 12 3" xfId="7342"/>
    <cellStyle name="AeE­ [0]_97MBO (2) 12 4" xfId="8249"/>
    <cellStyle name="ÅëÈ­ [0]_97MBO (2) 12 4" xfId="8460"/>
    <cellStyle name="AeE­ [0]_97MBO (2) 12 5" xfId="9164"/>
    <cellStyle name="ÅëÈ­ [0]_97MBO (2) 12 5" xfId="9364"/>
    <cellStyle name="AeE­ [0]_97MBO (2) 12 6" xfId="3628"/>
    <cellStyle name="ÅëÈ­ [0]_97MBO (2) 12 6" xfId="8018"/>
    <cellStyle name="AeE­ [0]_97MBO (2) 12 7" xfId="7606"/>
    <cellStyle name="ÅëÈ­ [0]_97MBO (2) 12 7" xfId="8295"/>
    <cellStyle name="AeE­ [0]_97MBO (2) 12 8" xfId="9491"/>
    <cellStyle name="ÅëÈ­ [0]_97MBO (2) 12 8" xfId="3391"/>
    <cellStyle name="AeE­ [0]_97MBO (2) 12 9" xfId="9959"/>
    <cellStyle name="ÅëÈ­ [0]_97MBO (2) 12 9" xfId="9235"/>
    <cellStyle name="AeE­ [0]_97MBO (2) 13" xfId="2387"/>
    <cellStyle name="ÅëÈ­ [0]_97MBO (2) 13" xfId="2388"/>
    <cellStyle name="AeE­ [0]_97MBO (2) 13 10" xfId="11013"/>
    <cellStyle name="ÅëÈ­ [0]_97MBO (2) 13 10" xfId="11027"/>
    <cellStyle name="AeE­ [0]_97MBO (2) 13 2" xfId="5493"/>
    <cellStyle name="ÅëÈ­ [0]_97MBO (2) 13 2" xfId="5492"/>
    <cellStyle name="AeE­ [0]_97MBO (2) 13 3" xfId="8205"/>
    <cellStyle name="ÅëÈ­ [0]_97MBO (2) 13 3" xfId="8204"/>
    <cellStyle name="AeE­ [0]_97MBO (2) 13 4" xfId="8467"/>
    <cellStyle name="ÅëÈ­ [0]_97MBO (2) 13 4" xfId="8466"/>
    <cellStyle name="AeE­ [0]_97MBO (2) 13 5" xfId="9360"/>
    <cellStyle name="ÅëÈ­ [0]_97MBO (2) 13 5" xfId="9394"/>
    <cellStyle name="AeE­ [0]_97MBO (2) 13 6" xfId="9846"/>
    <cellStyle name="ÅëÈ­ [0]_97MBO (2) 13 6" xfId="9879"/>
    <cellStyle name="AeE­ [0]_97MBO (2) 13 7" xfId="10232"/>
    <cellStyle name="ÅëÈ­ [0]_97MBO (2) 13 7" xfId="10258"/>
    <cellStyle name="AeE­ [0]_97MBO (2) 13 8" xfId="10576"/>
    <cellStyle name="ÅëÈ­ [0]_97MBO (2) 13 8" xfId="10602"/>
    <cellStyle name="AeE­ [0]_97MBO (2) 13 9" xfId="10854"/>
    <cellStyle name="ÅëÈ­ [0]_97MBO (2) 13 9" xfId="10873"/>
    <cellStyle name="AeE­ [0]_97MBO (2) 14" xfId="2389"/>
    <cellStyle name="ÅëÈ­ [0]_97MBO (2) 14" xfId="2390"/>
    <cellStyle name="AeE­ [0]_97MBO (2) 14 10" xfId="10808"/>
    <cellStyle name="ÅëÈ­ [0]_97MBO (2) 14 10" xfId="9731"/>
    <cellStyle name="AeE­ [0]_97MBO (2) 14 2" xfId="4572"/>
    <cellStyle name="ÅëÈ­ [0]_97MBO (2) 14 2" xfId="4571"/>
    <cellStyle name="AeE­ [0]_97MBO (2) 14 3" xfId="7465"/>
    <cellStyle name="ÅëÈ­ [0]_97MBO (2) 14 3" xfId="7464"/>
    <cellStyle name="AeE­ [0]_97MBO (2) 14 4" xfId="8729"/>
    <cellStyle name="ÅëÈ­ [0]_97MBO (2) 14 4" xfId="8774"/>
    <cellStyle name="AeE­ [0]_97MBO (2) 14 5" xfId="8809"/>
    <cellStyle name="ÅëÈ­ [0]_97MBO (2) 14 5" xfId="8728"/>
    <cellStyle name="AeE­ [0]_97MBO (2) 14 6" xfId="8258"/>
    <cellStyle name="ÅëÈ­ [0]_97MBO (2) 14 6" xfId="9506"/>
    <cellStyle name="AeE­ [0]_97MBO (2) 14 7" xfId="8837"/>
    <cellStyle name="ÅëÈ­ [0]_97MBO (2) 14 7" xfId="9974"/>
    <cellStyle name="AeE­ [0]_97MBO (2) 14 8" xfId="4047"/>
    <cellStyle name="ÅëÈ­ [0]_97MBO (2) 14 8" xfId="10342"/>
    <cellStyle name="AeE­ [0]_97MBO (2) 14 9" xfId="8456"/>
    <cellStyle name="ÅëÈ­ [0]_97MBO (2) 14 9" xfId="10675"/>
    <cellStyle name="AeE­ [0]_97MBO (2) 15" xfId="5560"/>
    <cellStyle name="ÅëÈ­ [0]_97MBO (2) 15" xfId="5559"/>
    <cellStyle name="AeE­ [0]_97MBO (2) 16" xfId="3725"/>
    <cellStyle name="ÅëÈ­ [0]_97MBO (2) 16" xfId="4782"/>
    <cellStyle name="AeE­ [0]_97MBO (2) 17" xfId="5621"/>
    <cellStyle name="ÅëÈ­ [0]_97MBO (2) 17" xfId="5620"/>
    <cellStyle name="AeE­ [0]_97MBO (2) 18" xfId="5673"/>
    <cellStyle name="ÅëÈ­ [0]_97MBO (2) 18" xfId="5672"/>
    <cellStyle name="AeE­ [0]_97MBO (2) 19" xfId="5753"/>
    <cellStyle name="ÅëÈ­ [0]_97MBO (2) 19" xfId="5752"/>
    <cellStyle name="AeE­ [0]_97MBO (2) 2" xfId="2391"/>
    <cellStyle name="ÅëÈ­ [0]_97MBO (2) 2" xfId="2392"/>
    <cellStyle name="AeE­ [0]_97MBO (2) 2 10" xfId="10704"/>
    <cellStyle name="ÅëÈ­ [0]_97MBO (2) 2 10" xfId="8486"/>
    <cellStyle name="AeE­ [0]_97MBO (2) 2 11" xfId="10760"/>
    <cellStyle name="ÅëÈ­ [0]_97MBO (2) 2 2" xfId="4060"/>
    <cellStyle name="AeE­ [0]_97MBO (2) 2 3" xfId="4057"/>
    <cellStyle name="ÅëÈ­ [0]_97MBO (2) 2 3" xfId="7131"/>
    <cellStyle name="AeE­ [0]_97MBO (2) 2 4" xfId="7129"/>
    <cellStyle name="ÅëÈ­ [0]_97MBO (2) 2 4" xfId="8919"/>
    <cellStyle name="AeE­ [0]_97MBO (2) 2 5" xfId="7881"/>
    <cellStyle name="ÅëÈ­ [0]_97MBO (2) 2 5" xfId="7546"/>
    <cellStyle name="AeE­ [0]_97MBO (2) 2 6" xfId="8579"/>
    <cellStyle name="ÅëÈ­ [0]_97MBO (2) 2 6" xfId="9459"/>
    <cellStyle name="AeE­ [0]_97MBO (2) 2 7" xfId="9575"/>
    <cellStyle name="ÅëÈ­ [0]_97MBO (2) 2 7" xfId="9936"/>
    <cellStyle name="AeE­ [0]_97MBO (2) 2 8" xfId="10011"/>
    <cellStyle name="ÅëÈ­ [0]_97MBO (2) 2 8" xfId="10310"/>
    <cellStyle name="AeE­ [0]_97MBO (2) 2 9" xfId="10381"/>
    <cellStyle name="ÅëÈ­ [0]_97MBO (2) 2 9" xfId="10646"/>
    <cellStyle name="AeE­ [0]_97MBO (2) 20" xfId="5817"/>
    <cellStyle name="ÅëÈ­ [0]_97MBO (2) 20" xfId="5816"/>
    <cellStyle name="AeE­ [0]_97MBO (2) 21" xfId="5879"/>
    <cellStyle name="ÅëÈ­ [0]_97MBO (2) 21" xfId="5878"/>
    <cellStyle name="AeE­ [0]_97MBO (2) 22" xfId="5943"/>
    <cellStyle name="ÅëÈ­ [0]_97MBO (2) 22" xfId="5942"/>
    <cellStyle name="AeE­ [0]_97MBO (2) 23" xfId="6005"/>
    <cellStyle name="ÅëÈ­ [0]_97MBO (2) 23" xfId="6004"/>
    <cellStyle name="AeE­ [0]_97MBO (2) 24" xfId="6069"/>
    <cellStyle name="ÅëÈ­ [0]_97MBO (2) 24" xfId="6068"/>
    <cellStyle name="AeE­ [0]_97MBO (2) 25" xfId="6131"/>
    <cellStyle name="ÅëÈ­ [0]_97MBO (2) 25" xfId="6130"/>
    <cellStyle name="AeE­ [0]_97MBO (2) 26" xfId="6193"/>
    <cellStyle name="ÅëÈ­ [0]_97MBO (2) 26" xfId="6192"/>
    <cellStyle name="AeE­ [0]_97MBO (2) 27" xfId="6255"/>
    <cellStyle name="ÅëÈ­ [0]_97MBO (2) 27" xfId="6254"/>
    <cellStyle name="AeE­ [0]_97MBO (2) 28" xfId="6316"/>
    <cellStyle name="ÅëÈ­ [0]_97MBO (2) 28" xfId="6315"/>
    <cellStyle name="AeE­ [0]_97MBO (2) 29" xfId="6377"/>
    <cellStyle name="ÅëÈ­ [0]_97MBO (2) 29" xfId="6376"/>
    <cellStyle name="AeE­ [0]_97MBO (2) 3" xfId="4061"/>
    <cellStyle name="ÅëÈ­ [0]_97MBO (2) 3" xfId="2393"/>
    <cellStyle name="AeE­ [0]_97MBO (2) 3 2" xfId="2394"/>
    <cellStyle name="ÅëÈ­ [0]_97MBO (2) 3 2" xfId="4062"/>
    <cellStyle name="AeE­ [0]_97MBO (2) 30" xfId="6437"/>
    <cellStyle name="ÅëÈ­ [0]_97MBO (2) 30" xfId="6436"/>
    <cellStyle name="AeE­ [0]_97MBO (2) 31" xfId="6496"/>
    <cellStyle name="ÅëÈ­ [0]_97MBO (2) 31" xfId="6495"/>
    <cellStyle name="AeE­ [0]_97MBO (2) 32" xfId="6552"/>
    <cellStyle name="ÅëÈ­ [0]_97MBO (2) 32" xfId="6551"/>
    <cellStyle name="AeE­ [0]_97MBO (2) 33" xfId="6606"/>
    <cellStyle name="ÅëÈ­ [0]_97MBO (2) 33" xfId="6605"/>
    <cellStyle name="AeE­ [0]_97MBO (2) 34" xfId="6657"/>
    <cellStyle name="ÅëÈ­ [0]_97MBO (2) 34" xfId="6656"/>
    <cellStyle name="AeE­ [0]_97MBO (2) 35" xfId="6705"/>
    <cellStyle name="ÅëÈ­ [0]_97MBO (2) 35" xfId="6704"/>
    <cellStyle name="AeE­ [0]_97MBO (2) 36" xfId="6751"/>
    <cellStyle name="ÅëÈ­ [0]_97MBO (2) 36" xfId="6750"/>
    <cellStyle name="AeE­ [0]_97MBO (2) 37" xfId="6793"/>
    <cellStyle name="ÅëÈ­ [0]_97MBO (2) 37" xfId="6792"/>
    <cellStyle name="AeE­ [0]_97MBO (2) 38" xfId="6827"/>
    <cellStyle name="ÅëÈ­ [0]_97MBO (2) 38" xfId="6826"/>
    <cellStyle name="AeE­ [0]_97MBO (2) 39" xfId="6857"/>
    <cellStyle name="ÅëÈ­ [0]_97MBO (2) 39" xfId="6856"/>
    <cellStyle name="AeE­ [0]_97MBO (2) 4" xfId="4063"/>
    <cellStyle name="ÅëÈ­ [0]_97MBO (2) 4" xfId="2395"/>
    <cellStyle name="AeE­ [0]_97MBO (2) 4 2" xfId="2396"/>
    <cellStyle name="ÅëÈ­ [0]_97MBO (2) 4 2" xfId="4064"/>
    <cellStyle name="AeE­ [0]_97MBO (2) 40" xfId="6879"/>
    <cellStyle name="ÅëÈ­ [0]_97MBO (2) 40" xfId="6878"/>
    <cellStyle name="AeE­ [0]_97MBO (2) 41" xfId="6899"/>
    <cellStyle name="ÅëÈ­ [0]_97MBO (2) 41" xfId="6898"/>
    <cellStyle name="AeE­ [0]_97MBO (2) 42" xfId="6913"/>
    <cellStyle name="ÅëÈ­ [0]_97MBO (2) 42" xfId="6912"/>
    <cellStyle name="AeE­ [0]_97MBO (2) 43" xfId="6923"/>
    <cellStyle name="ÅëÈ­ [0]_97MBO (2) 43" xfId="6922"/>
    <cellStyle name="AeE­ [0]_97MBO (2) 44" xfId="6930"/>
    <cellStyle name="ÅëÈ­ [0]_97MBO (2) 44" xfId="6929"/>
    <cellStyle name="AeE­ [0]_97MBO (2) 5" xfId="4863"/>
    <cellStyle name="ÅëÈ­ [0]_97MBO (2) 5" xfId="2397"/>
    <cellStyle name="AeE­ [0]_97MBO (2) 5 2" xfId="2398"/>
    <cellStyle name="ÅëÈ­ [0]_97MBO (2) 5 2" xfId="4058"/>
    <cellStyle name="AeE­ [0]_97MBO (2) 6" xfId="5285"/>
    <cellStyle name="ÅëÈ­ [0]_97MBO (2) 6" xfId="2399"/>
    <cellStyle name="AeE­ [0]_97MBO (2) 7" xfId="2400"/>
    <cellStyle name="ÅëÈ­ [0]_97MBO (2) 7" xfId="2401"/>
    <cellStyle name="AeE­ [0]_97MBO (2) 7 10" xfId="10448"/>
    <cellStyle name="ÅëÈ­ [0]_97MBO (2) 7 10" xfId="10473"/>
    <cellStyle name="AeE­ [0]_97MBO (2) 7 2" xfId="3791"/>
    <cellStyle name="ÅëÈ­ [0]_97MBO (2) 7 2" xfId="5284"/>
    <cellStyle name="AeE­ [0]_97MBO (2) 7 3" xfId="6943"/>
    <cellStyle name="ÅëÈ­ [0]_97MBO (2) 7 3" xfId="8041"/>
    <cellStyle name="AeE­ [0]_97MBO (2) 7 4" xfId="8962"/>
    <cellStyle name="ÅëÈ­ [0]_97MBO (2) 7 4" xfId="8213"/>
    <cellStyle name="AeE­ [0]_97MBO (2) 7 5" xfId="7508"/>
    <cellStyle name="ÅëÈ­ [0]_97MBO (2) 7 5" xfId="6964"/>
    <cellStyle name="AeE­ [0]_97MBO (2) 7 6" xfId="8458"/>
    <cellStyle name="ÅëÈ­ [0]_97MBO (2) 7 6" xfId="7614"/>
    <cellStyle name="AeE­ [0]_97MBO (2) 7 7" xfId="7855"/>
    <cellStyle name="ÅëÈ­ [0]_97MBO (2) 7 7" xfId="8271"/>
    <cellStyle name="AeE­ [0]_97MBO (2) 7 8" xfId="8326"/>
    <cellStyle name="ÅëÈ­ [0]_97MBO (2) 7 8" xfId="3639"/>
    <cellStyle name="AeE­ [0]_97MBO (2) 7 9" xfId="9245"/>
    <cellStyle name="ÅëÈ­ [0]_97MBO (2) 7 9" xfId="9617"/>
    <cellStyle name="AeE­ [0]_97MBO (2) 8" xfId="2402"/>
    <cellStyle name="ÅëÈ­ [0]_97MBO (2) 8" xfId="2403"/>
    <cellStyle name="AeE­ [0]_97MBO (2) 8 10" xfId="10891"/>
    <cellStyle name="ÅëÈ­ [0]_97MBO (2) 8 10" xfId="8888"/>
    <cellStyle name="AeE­ [0]_97MBO (2) 8 2" xfId="5366"/>
    <cellStyle name="ÅëÈ­ [0]_97MBO (2) 8 2" xfId="3790"/>
    <cellStyle name="AeE­ [0]_97MBO (2) 8 3" xfId="8110"/>
    <cellStyle name="ÅëÈ­ [0]_97MBO (2) 8 3" xfId="6942"/>
    <cellStyle name="AeE­ [0]_97MBO (2) 8 4" xfId="7178"/>
    <cellStyle name="ÅëÈ­ [0]_97MBO (2) 8 4" xfId="8963"/>
    <cellStyle name="AeE­ [0]_97MBO (2) 8 5" xfId="7095"/>
    <cellStyle name="ÅëÈ­ [0]_97MBO (2) 8 5" xfId="7507"/>
    <cellStyle name="AeE­ [0]_97MBO (2) 8 6" xfId="8596"/>
    <cellStyle name="ÅëÈ­ [0]_97MBO (2) 8 6" xfId="8459"/>
    <cellStyle name="AeE­ [0]_97MBO (2) 8 7" xfId="9469"/>
    <cellStyle name="ÅëÈ­ [0]_97MBO (2) 8 7" xfId="9122"/>
    <cellStyle name="AeE­ [0]_97MBO (2) 8 8" xfId="9946"/>
    <cellStyle name="ÅëÈ­ [0]_97MBO (2) 8 8" xfId="7088"/>
    <cellStyle name="AeE­ [0]_97MBO (2) 8 9" xfId="10319"/>
    <cellStyle name="ÅëÈ­ [0]_97MBO (2) 8 9" xfId="7582"/>
    <cellStyle name="AeE­ [0]_97MBO (2) 9" xfId="2404"/>
    <cellStyle name="ÅëÈ­ [0]_97MBO (2) 9" xfId="2405"/>
    <cellStyle name="AeE­ [0]_97MBO (2) 9 10" xfId="10677"/>
    <cellStyle name="ÅëÈ­ [0]_97MBO (2) 9 10" xfId="10874"/>
    <cellStyle name="AeE­ [0]_97MBO (2) 9 2" xfId="4037"/>
    <cellStyle name="ÅëÈ­ [0]_97MBO (2) 9 2" xfId="5365"/>
    <cellStyle name="AeE­ [0]_97MBO (2) 9 3" xfId="7107"/>
    <cellStyle name="ÅëÈ­ [0]_97MBO (2) 9 3" xfId="8109"/>
    <cellStyle name="AeE­ [0]_97MBO (2) 9 4" xfId="7587"/>
    <cellStyle name="ÅëÈ­ [0]_97MBO (2) 9 4" xfId="3691"/>
    <cellStyle name="AeE­ [0]_97MBO (2) 9 5" xfId="9200"/>
    <cellStyle name="ÅëÈ­ [0]_97MBO (2) 9 5" xfId="7064"/>
    <cellStyle name="AeE­ [0]_97MBO (2) 9 6" xfId="9699"/>
    <cellStyle name="ÅëÈ­ [0]_97MBO (2) 9 6" xfId="8597"/>
    <cellStyle name="AeE­ [0]_97MBO (2) 9 7" xfId="10099"/>
    <cellStyle name="ÅëÈ­ [0]_97MBO (2) 9 7" xfId="9440"/>
    <cellStyle name="AeE­ [0]_97MBO (2) 9 8" xfId="10458"/>
    <cellStyle name="ÅëÈ­ [0]_97MBO (2) 9 8" xfId="9919"/>
    <cellStyle name="AeE­ [0]_97MBO (2) 9 9" xfId="10765"/>
    <cellStyle name="ÅëÈ­ [0]_97MBO (2) 9 9" xfId="10294"/>
    <cellStyle name="AeE­ [0]_97MBO (2)_보고서1(1)" xfId="4065"/>
    <cellStyle name="ÅëÈ­ [0]_97MBO (2)_보고서1(1)" xfId="4066"/>
    <cellStyle name="AeE­ [0]_97MBO 10" xfId="2406"/>
    <cellStyle name="ÅëÈ­ [0]_97MBO 10" xfId="2407"/>
    <cellStyle name="AeE­ [0]_97MBO 10 10" xfId="10911"/>
    <cellStyle name="ÅëÈ­ [0]_97MBO 10 10" xfId="9952"/>
    <cellStyle name="AeE­ [0]_97MBO 10 2" xfId="4052"/>
    <cellStyle name="ÅëÈ­ [0]_97MBO 10 2" xfId="4051"/>
    <cellStyle name="AeE­ [0]_97MBO 10 3" xfId="7126"/>
    <cellStyle name="ÅëÈ­ [0]_97MBO 10 3" xfId="7125"/>
    <cellStyle name="AeE­ [0]_97MBO 10 4" xfId="9054"/>
    <cellStyle name="ÅëÈ­ [0]_97MBO 10 4" xfId="9055"/>
    <cellStyle name="AeE­ [0]_97MBO 10 5" xfId="8738"/>
    <cellStyle name="ÅëÈ­ [0]_97MBO 10 5" xfId="8910"/>
    <cellStyle name="AeE­ [0]_97MBO 10 6" xfId="9594"/>
    <cellStyle name="ÅëÈ­ [0]_97MBO 10 6" xfId="8322"/>
    <cellStyle name="AeE­ [0]_97MBO 10 7" xfId="9163"/>
    <cellStyle name="ÅëÈ­ [0]_97MBO 10 7" xfId="7578"/>
    <cellStyle name="AeE­ [0]_97MBO 10 8" xfId="9663"/>
    <cellStyle name="ÅëÈ­ [0]_97MBO 10 8" xfId="6936"/>
    <cellStyle name="AeE­ [0]_97MBO 10 9" xfId="10067"/>
    <cellStyle name="ÅëÈ­ [0]_97MBO 10 9" xfId="9630"/>
    <cellStyle name="AeE­ [0]_97MBO 11" xfId="2408"/>
    <cellStyle name="ÅëÈ­ [0]_97MBO 11" xfId="2409"/>
    <cellStyle name="AeE­ [0]_97MBO 11 10" xfId="8952"/>
    <cellStyle name="ÅëÈ­ [0]_97MBO 11 10" xfId="6990"/>
    <cellStyle name="AeE­ [0]_97MBO 11 2" xfId="5431"/>
    <cellStyle name="ÅëÈ­ [0]_97MBO 11 2" xfId="5430"/>
    <cellStyle name="AeE­ [0]_97MBO 11 3" xfId="8160"/>
    <cellStyle name="ÅëÈ­ [0]_97MBO 11 3" xfId="8159"/>
    <cellStyle name="AeE­ [0]_97MBO 11 4" xfId="8190"/>
    <cellStyle name="ÅëÈ­ [0]_97MBO 11 4" xfId="7425"/>
    <cellStyle name="AeE­ [0]_97MBO 11 5" xfId="6980"/>
    <cellStyle name="ÅëÈ­ [0]_97MBO 11 5" xfId="4774"/>
    <cellStyle name="AeE­ [0]_97MBO 11 6" xfId="7622"/>
    <cellStyle name="ÅëÈ­ [0]_97MBO 11 6" xfId="7316"/>
    <cellStyle name="AeE­ [0]_97MBO 11 7" xfId="8512"/>
    <cellStyle name="ÅëÈ­ [0]_97MBO 11 7" xfId="8557"/>
    <cellStyle name="AeE­ [0]_97MBO 11 8" xfId="9398"/>
    <cellStyle name="ÅëÈ­ [0]_97MBO 11 8" xfId="6992"/>
    <cellStyle name="AeE­ [0]_97MBO 11 9" xfId="8867"/>
    <cellStyle name="ÅëÈ­ [0]_97MBO 11 9" xfId="7628"/>
    <cellStyle name="AeE­ [0]_97MBO 12" xfId="2410"/>
    <cellStyle name="ÅëÈ­ [0]_97MBO 12" xfId="2411"/>
    <cellStyle name="AeE­ [0]_97MBO 12 10" xfId="10086"/>
    <cellStyle name="ÅëÈ­ [0]_97MBO 12 10" xfId="9885"/>
    <cellStyle name="AeE­ [0]_97MBO 12 2" xfId="4411"/>
    <cellStyle name="ÅëÈ­ [0]_97MBO 12 2" xfId="4410"/>
    <cellStyle name="AeE­ [0]_97MBO 12 3" xfId="7353"/>
    <cellStyle name="ÅëÈ­ [0]_97MBO 12 3" xfId="7352"/>
    <cellStyle name="AeE­ [0]_97MBO 12 4" xfId="7468"/>
    <cellStyle name="ÅëÈ­ [0]_97MBO 12 4" xfId="8240"/>
    <cellStyle name="AeE­ [0]_97MBO 12 5" xfId="6938"/>
    <cellStyle name="ÅëÈ­ [0]_97MBO 12 5" xfId="3389"/>
    <cellStyle name="AeE­ [0]_97MBO 12 6" xfId="9628"/>
    <cellStyle name="ÅëÈ­ [0]_97MBO 12 6" xfId="9638"/>
    <cellStyle name="AeE­ [0]_97MBO 12 7" xfId="10035"/>
    <cellStyle name="ÅëÈ­ [0]_97MBO 12 7" xfId="10045"/>
    <cellStyle name="AeE­ [0]_97MBO 12 8" xfId="10401"/>
    <cellStyle name="ÅëÈ­ [0]_97MBO 12 8" xfId="10408"/>
    <cellStyle name="AeE­ [0]_97MBO 12 9" xfId="10727"/>
    <cellStyle name="ÅëÈ­ [0]_97MBO 12 9" xfId="10731"/>
    <cellStyle name="AeE­ [0]_97MBO 13" xfId="2412"/>
    <cellStyle name="ÅëÈ­ [0]_97MBO 13" xfId="2413"/>
    <cellStyle name="AeE­ [0]_97MBO 13 10" xfId="10996"/>
    <cellStyle name="ÅëÈ­ [0]_97MBO 13 10" xfId="11014"/>
    <cellStyle name="AeE­ [0]_97MBO 13 2" xfId="5495"/>
    <cellStyle name="ÅëÈ­ [0]_97MBO 13 2" xfId="5494"/>
    <cellStyle name="AeE­ [0]_97MBO 13 3" xfId="8207"/>
    <cellStyle name="ÅëÈ­ [0]_97MBO 13 3" xfId="8206"/>
    <cellStyle name="AeE­ [0]_97MBO 13 4" xfId="8423"/>
    <cellStyle name="ÅëÈ­ [0]_97MBO 13 4" xfId="8422"/>
    <cellStyle name="AeE­ [0]_97MBO 13 5" xfId="9318"/>
    <cellStyle name="ÅëÈ­ [0]_97MBO 13 5" xfId="9361"/>
    <cellStyle name="AeE­ [0]_97MBO 13 6" xfId="9809"/>
    <cellStyle name="ÅëÈ­ [0]_97MBO 13 6" xfId="9847"/>
    <cellStyle name="AeE­ [0]_97MBO 13 7" xfId="10202"/>
    <cellStyle name="ÅëÈ­ [0]_97MBO 13 7" xfId="10233"/>
    <cellStyle name="AeE­ [0]_97MBO 13 8" xfId="10548"/>
    <cellStyle name="ÅëÈ­ [0]_97MBO 13 8" xfId="10577"/>
    <cellStyle name="AeE­ [0]_97MBO 13 9" xfId="10832"/>
    <cellStyle name="ÅëÈ­ [0]_97MBO 13 9" xfId="10855"/>
    <cellStyle name="AeE­ [0]_97MBO 14" xfId="2414"/>
    <cellStyle name="ÅëÈ­ [0]_97MBO 14" xfId="2415"/>
    <cellStyle name="AeE­ [0]_97MBO 14 10" xfId="10116"/>
    <cellStyle name="ÅëÈ­ [0]_97MBO 14 10" xfId="8571"/>
    <cellStyle name="AeE­ [0]_97MBO 14 2" xfId="4576"/>
    <cellStyle name="ÅëÈ­ [0]_97MBO 14 2" xfId="4574"/>
    <cellStyle name="AeE­ [0]_97MBO 14 3" xfId="7467"/>
    <cellStyle name="ÅëÈ­ [0]_97MBO 14 3" xfId="7466"/>
    <cellStyle name="AeE­ [0]_97MBO 14 4" xfId="8695"/>
    <cellStyle name="ÅëÈ­ [0]_97MBO 14 4" xfId="7840"/>
    <cellStyle name="AeE­ [0]_97MBO 14 5" xfId="8381"/>
    <cellStyle name="ÅëÈ­ [0]_97MBO 14 5" xfId="9012"/>
    <cellStyle name="AeE­ [0]_97MBO 14 6" xfId="3442"/>
    <cellStyle name="ÅëÈ­ [0]_97MBO 14 6" xfId="8236"/>
    <cellStyle name="AeE­ [0]_97MBO 14 7" xfId="7447"/>
    <cellStyle name="ÅëÈ­ [0]_97MBO 14 7" xfId="9396"/>
    <cellStyle name="AeE­ [0]_97MBO 14 8" xfId="9232"/>
    <cellStyle name="ÅëÈ­ [0]_97MBO 14 8" xfId="9881"/>
    <cellStyle name="AeE­ [0]_97MBO 14 9" xfId="9688"/>
    <cellStyle name="ÅëÈ­ [0]_97MBO 14 9" xfId="10260"/>
    <cellStyle name="AeE­ [0]_97MBO 15" xfId="5562"/>
    <cellStyle name="ÅëÈ­ [0]_97MBO 15" xfId="5561"/>
    <cellStyle name="AeE­ [0]_97MBO 16" xfId="4796"/>
    <cellStyle name="ÅëÈ­ [0]_97MBO 16" xfId="4791"/>
    <cellStyle name="AeE­ [0]_97MBO 17" xfId="5623"/>
    <cellStyle name="ÅëÈ­ [0]_97MBO 17" xfId="5622"/>
    <cellStyle name="AeE­ [0]_97MBO 18" xfId="5675"/>
    <cellStyle name="ÅëÈ­ [0]_97MBO 18" xfId="5674"/>
    <cellStyle name="AeE­ [0]_97MBO 19" xfId="5755"/>
    <cellStyle name="ÅëÈ­ [0]_97MBO 19" xfId="5754"/>
    <cellStyle name="AeE­ [0]_97MBO 2" xfId="2416"/>
    <cellStyle name="ÅëÈ­ [0]_97MBO 2" xfId="2417"/>
    <cellStyle name="AeE­ [0]_97MBO 2 10" xfId="8594"/>
    <cellStyle name="ÅëÈ­ [0]_97MBO 2 10" xfId="9106"/>
    <cellStyle name="AeE­ [0]_97MBO 2 11" xfId="10204"/>
    <cellStyle name="ÅëÈ­ [0]_97MBO 2 2" xfId="4068"/>
    <cellStyle name="AeE­ [0]_97MBO 2 3" xfId="4067"/>
    <cellStyle name="ÅëÈ­ [0]_97MBO 2 3" xfId="7137"/>
    <cellStyle name="AeE­ [0]_97MBO 2 4" xfId="7136"/>
    <cellStyle name="ÅëÈ­ [0]_97MBO 2 4" xfId="8761"/>
    <cellStyle name="AeE­ [0]_97MBO 2 5" xfId="8804"/>
    <cellStyle name="ÅëÈ­ [0]_97MBO 2 5" xfId="7524"/>
    <cellStyle name="AeE­ [0]_97MBO 2 6" xfId="8993"/>
    <cellStyle name="ÅëÈ­ [0]_97MBO 2 6" xfId="4711"/>
    <cellStyle name="AeE­ [0]_97MBO 2 7" xfId="8644"/>
    <cellStyle name="ÅëÈ­ [0]_97MBO 2 7" xfId="7598"/>
    <cellStyle name="AeE­ [0]_97MBO 2 8" xfId="8754"/>
    <cellStyle name="ÅëÈ­ [0]_97MBO 2 8" xfId="3458"/>
    <cellStyle name="AeE­ [0]_97MBO 2 9" xfId="7832"/>
    <cellStyle name="ÅëÈ­ [0]_97MBO 2 9" xfId="3579"/>
    <cellStyle name="AeE­ [0]_97MBO 20" xfId="5819"/>
    <cellStyle name="ÅëÈ­ [0]_97MBO 20" xfId="5818"/>
    <cellStyle name="AeE­ [0]_97MBO 21" xfId="5881"/>
    <cellStyle name="ÅëÈ­ [0]_97MBO 21" xfId="5880"/>
    <cellStyle name="AeE­ [0]_97MBO 22" xfId="5945"/>
    <cellStyle name="ÅëÈ­ [0]_97MBO 22" xfId="5944"/>
    <cellStyle name="AeE­ [0]_97MBO 23" xfId="6007"/>
    <cellStyle name="ÅëÈ­ [0]_97MBO 23" xfId="6006"/>
    <cellStyle name="AeE­ [0]_97MBO 24" xfId="6071"/>
    <cellStyle name="ÅëÈ­ [0]_97MBO 24" xfId="6070"/>
    <cellStyle name="AeE­ [0]_97MBO 25" xfId="6133"/>
    <cellStyle name="ÅëÈ­ [0]_97MBO 25" xfId="6132"/>
    <cellStyle name="AeE­ [0]_97MBO 26" xfId="6195"/>
    <cellStyle name="ÅëÈ­ [0]_97MBO 26" xfId="6194"/>
    <cellStyle name="AeE­ [0]_97MBO 27" xfId="6257"/>
    <cellStyle name="ÅëÈ­ [0]_97MBO 27" xfId="6256"/>
    <cellStyle name="AeE­ [0]_97MBO 28" xfId="6318"/>
    <cellStyle name="ÅëÈ­ [0]_97MBO 28" xfId="6317"/>
    <cellStyle name="AeE­ [0]_97MBO 29" xfId="6379"/>
    <cellStyle name="ÅëÈ­ [0]_97MBO 29" xfId="6378"/>
    <cellStyle name="AeE­ [0]_97MBO 3" xfId="4069"/>
    <cellStyle name="ÅëÈ­ [0]_97MBO 3" xfId="2418"/>
    <cellStyle name="AeE­ [0]_97MBO 3 2" xfId="2419"/>
    <cellStyle name="ÅëÈ­ [0]_97MBO 3 2" xfId="4070"/>
    <cellStyle name="AeE­ [0]_97MBO 30" xfId="6439"/>
    <cellStyle name="ÅëÈ­ [0]_97MBO 30" xfId="6438"/>
    <cellStyle name="AeE­ [0]_97MBO 31" xfId="6498"/>
    <cellStyle name="ÅëÈ­ [0]_97MBO 31" xfId="6497"/>
    <cellStyle name="AeE­ [0]_97MBO 32" xfId="6554"/>
    <cellStyle name="ÅëÈ­ [0]_97MBO 32" xfId="6553"/>
    <cellStyle name="AeE­ [0]_97MBO 33" xfId="6608"/>
    <cellStyle name="ÅëÈ­ [0]_97MBO 33" xfId="6607"/>
    <cellStyle name="AeE­ [0]_97MBO 34" xfId="6659"/>
    <cellStyle name="ÅëÈ­ [0]_97MBO 34" xfId="6658"/>
    <cellStyle name="AeE­ [0]_97MBO 35" xfId="6707"/>
    <cellStyle name="ÅëÈ­ [0]_97MBO 35" xfId="6706"/>
    <cellStyle name="AeE­ [0]_97MBO 36" xfId="6753"/>
    <cellStyle name="ÅëÈ­ [0]_97MBO 36" xfId="6752"/>
    <cellStyle name="AeE­ [0]_97MBO 37" xfId="6795"/>
    <cellStyle name="ÅëÈ­ [0]_97MBO 37" xfId="6794"/>
    <cellStyle name="AeE­ [0]_97MBO 38" xfId="6829"/>
    <cellStyle name="ÅëÈ­ [0]_97MBO 38" xfId="6828"/>
    <cellStyle name="AeE­ [0]_97MBO 39" xfId="6859"/>
    <cellStyle name="ÅëÈ­ [0]_97MBO 39" xfId="6858"/>
    <cellStyle name="AeE­ [0]_97MBO 4" xfId="4071"/>
    <cellStyle name="ÅëÈ­ [0]_97MBO 4" xfId="2420"/>
    <cellStyle name="AeE­ [0]_97MBO 4 2" xfId="2421"/>
    <cellStyle name="ÅëÈ­ [0]_97MBO 4 2" xfId="4072"/>
    <cellStyle name="AeE­ [0]_97MBO 40" xfId="6881"/>
    <cellStyle name="ÅëÈ­ [0]_97MBO 40" xfId="6880"/>
    <cellStyle name="AeE­ [0]_97MBO 41" xfId="6901"/>
    <cellStyle name="ÅëÈ­ [0]_97MBO 41" xfId="6900"/>
    <cellStyle name="AeE­ [0]_97MBO 42" xfId="6915"/>
    <cellStyle name="ÅëÈ­ [0]_97MBO 42" xfId="6914"/>
    <cellStyle name="AeE­ [0]_97MBO 43" xfId="6925"/>
    <cellStyle name="ÅëÈ­ [0]_97MBO 43" xfId="6924"/>
    <cellStyle name="AeE­ [0]_97MBO 44" xfId="6932"/>
    <cellStyle name="ÅëÈ­ [0]_97MBO 44" xfId="6931"/>
    <cellStyle name="AeE­ [0]_97MBO 5" xfId="4055"/>
    <cellStyle name="ÅëÈ­ [0]_97MBO 5" xfId="2422"/>
    <cellStyle name="AeE­ [0]_97MBO 5 2" xfId="2423"/>
    <cellStyle name="ÅëÈ­ [0]_97MBO 5 2" xfId="4056"/>
    <cellStyle name="AeE­ [0]_97MBO 6" xfId="4862"/>
    <cellStyle name="ÅëÈ­ [0]_97MBO 6" xfId="2424"/>
    <cellStyle name="AeE­ [0]_97MBO 7" xfId="2425"/>
    <cellStyle name="ÅëÈ­ [0]_97MBO 7" xfId="2426"/>
    <cellStyle name="AeE­ [0]_97MBO 7 10" xfId="10651"/>
    <cellStyle name="ÅëÈ­ [0]_97MBO 7 10" xfId="3463"/>
    <cellStyle name="AeE­ [0]_97MBO 7 2" xfId="5287"/>
    <cellStyle name="ÅëÈ­ [0]_97MBO 7 2" xfId="5286"/>
    <cellStyle name="AeE­ [0]_97MBO 7 3" xfId="8044"/>
    <cellStyle name="ÅëÈ­ [0]_97MBO 7 3" xfId="8043"/>
    <cellStyle name="AeE­ [0]_97MBO 7 4" xfId="8166"/>
    <cellStyle name="ÅëÈ­ [0]_97MBO 7 4" xfId="7371"/>
    <cellStyle name="AeE­ [0]_97MBO 7 5" xfId="7045"/>
    <cellStyle name="ÅëÈ­ [0]_97MBO 7 5" xfId="3718"/>
    <cellStyle name="AeE­ [0]_97MBO 7 6" xfId="3690"/>
    <cellStyle name="ÅëÈ­ [0]_97MBO 7 6" xfId="3420"/>
    <cellStyle name="AeE­ [0]_97MBO 7 7" xfId="8666"/>
    <cellStyle name="ÅëÈ­ [0]_97MBO 7 7" xfId="9657"/>
    <cellStyle name="AeE­ [0]_97MBO 7 8" xfId="9584"/>
    <cellStyle name="ÅëÈ­ [0]_97MBO 7 8" xfId="10060"/>
    <cellStyle name="AeE­ [0]_97MBO 7 9" xfId="8709"/>
    <cellStyle name="ÅëÈ­ [0]_97MBO 7 9" xfId="10425"/>
    <cellStyle name="AeE­ [0]_97MBO 8" xfId="2427"/>
    <cellStyle name="ÅëÈ­ [0]_97MBO 8" xfId="2428"/>
    <cellStyle name="AeE­ [0]_97MBO 8 10" xfId="10457"/>
    <cellStyle name="ÅëÈ­ [0]_97MBO 8 10" xfId="10487"/>
    <cellStyle name="AeE­ [0]_97MBO 8 2" xfId="3793"/>
    <cellStyle name="ÅëÈ­ [0]_97MBO 8 2" xfId="3792"/>
    <cellStyle name="AeE­ [0]_97MBO 8 3" xfId="6945"/>
    <cellStyle name="ÅëÈ­ [0]_97MBO 8 3" xfId="6944"/>
    <cellStyle name="AeE­ [0]_97MBO 8 4" xfId="8922"/>
    <cellStyle name="ÅëÈ­ [0]_97MBO 8 4" xfId="8923"/>
    <cellStyle name="AeE­ [0]_97MBO 8 5" xfId="3489"/>
    <cellStyle name="ÅëÈ­ [0]_97MBO 8 5" xfId="3490"/>
    <cellStyle name="AeE­ [0]_97MBO 8 6" xfId="8402"/>
    <cellStyle name="ÅëÈ­ [0]_97MBO 8 6" xfId="8449"/>
    <cellStyle name="AeE­ [0]_97MBO 8 7" xfId="4533"/>
    <cellStyle name="ÅëÈ­ [0]_97MBO 8 7" xfId="7856"/>
    <cellStyle name="AeE­ [0]_97MBO 8 8" xfId="7368"/>
    <cellStyle name="ÅëÈ­ [0]_97MBO 8 8" xfId="7394"/>
    <cellStyle name="AeE­ [0]_97MBO 8 9" xfId="8672"/>
    <cellStyle name="ÅëÈ­ [0]_97MBO 8 9" xfId="9205"/>
    <cellStyle name="AeE­ [0]_97MBO 9" xfId="2429"/>
    <cellStyle name="ÅëÈ­ [0]_97MBO 9" xfId="2430"/>
    <cellStyle name="AeE­ [0]_97MBO 9 10" xfId="10834"/>
    <cellStyle name="ÅëÈ­ [0]_97MBO 9 10" xfId="10805"/>
    <cellStyle name="AeE­ [0]_97MBO 9 2" xfId="5368"/>
    <cellStyle name="ÅëÈ­ [0]_97MBO 9 2" xfId="5367"/>
    <cellStyle name="AeE­ [0]_97MBO 9 3" xfId="8112"/>
    <cellStyle name="ÅëÈ­ [0]_97MBO 9 3" xfId="8111"/>
    <cellStyle name="AeE­ [0]_97MBO 9 4" xfId="7720"/>
    <cellStyle name="ÅëÈ­ [0]_97MBO 9 4" xfId="7177"/>
    <cellStyle name="AeE­ [0]_97MBO 9 5" xfId="7094"/>
    <cellStyle name="ÅëÈ­ [0]_97MBO 9 5" xfId="7093"/>
    <cellStyle name="AeE­ [0]_97MBO 9 6" xfId="3541"/>
    <cellStyle name="ÅëÈ­ [0]_97MBO 9 6" xfId="8667"/>
    <cellStyle name="AeE­ [0]_97MBO 9 7" xfId="3614"/>
    <cellStyle name="ÅëÈ­ [0]_97MBO 9 7" xfId="9470"/>
    <cellStyle name="AeE­ [0]_97MBO 9 8" xfId="3408"/>
    <cellStyle name="ÅëÈ­ [0]_97MBO 9 8" xfId="9947"/>
    <cellStyle name="AeE­ [0]_97MBO 9 9" xfId="9608"/>
    <cellStyle name="ÅëÈ­ [0]_97MBO 9 9" xfId="10320"/>
    <cellStyle name="AeE­ [0]_97MBO_기본DATA" xfId="4073"/>
    <cellStyle name="ÅëÈ­ [0]_97MBO_기본DATA" xfId="4074"/>
    <cellStyle name="AeE­ [0]_97MBO_보고서1(1)" xfId="4075"/>
    <cellStyle name="ÅëÈ­ [0]_97MBO_보고서1(1)" xfId="4076"/>
    <cellStyle name="AeE­ [0]_Ao±C Project" xfId="2431"/>
    <cellStyle name="ÅëÈ­ [0]_Áõ±Ç Project" xfId="681"/>
    <cellStyle name="AeE­ [0]_Ao±C Project 10" xfId="682"/>
    <cellStyle name="ÅëÈ­ [0]_Áõ±Ç Project 10" xfId="2432"/>
    <cellStyle name="AeE­ [0]_Ao±C Project 10 10" xfId="10985"/>
    <cellStyle name="ÅëÈ­ [0]_Áõ±Ç Project 10 10" xfId="10755"/>
    <cellStyle name="AeE­ [0]_Ao±C Project 10 2" xfId="5347"/>
    <cellStyle name="ÅëÈ­ [0]_Áõ±Ç Project 10 2" xfId="3923"/>
    <cellStyle name="AeE­ [0]_Ao±C Project 10 3" xfId="8095"/>
    <cellStyle name="ÅëÈ­ [0]_Áõ±Ç Project 10 3" xfId="7028"/>
    <cellStyle name="AeE­ [0]_Ao±C Project 10 4" xfId="8401"/>
    <cellStyle name="ÅëÈ­ [0]_Áõ±Ç Project 10 4" xfId="9071"/>
    <cellStyle name="AeE­ [0]_Ao±C Project 10 5" xfId="9300"/>
    <cellStyle name="ÅëÈ­ [0]_Áõ±Ç Project 10 5" xfId="7600"/>
    <cellStyle name="AeE­ [0]_Ao±C Project 10 6" xfId="9792"/>
    <cellStyle name="ÅëÈ­ [0]_Áõ±Ç Project 10 6" xfId="8375"/>
    <cellStyle name="AeE­ [0]_Ao±C Project 10 7" xfId="10187"/>
    <cellStyle name="ÅëÈ­ [0]_Áõ±Ç Project 10 7" xfId="3597"/>
    <cellStyle name="AeE­ [0]_Ao±C Project 10 8" xfId="10533"/>
    <cellStyle name="ÅëÈ­ [0]_Áõ±Ç Project 10 8" xfId="8389"/>
    <cellStyle name="AeE­ [0]_Ao±C Project 10 9" xfId="10820"/>
    <cellStyle name="ÅëÈ­ [0]_Áõ±Ç Project 10 9" xfId="9100"/>
    <cellStyle name="AeE­ [0]_Ao±C Project 11" xfId="2433"/>
    <cellStyle name="ÅëÈ­ [0]_Áõ±Ç Project 11" xfId="2434"/>
    <cellStyle name="AeE­ [0]_Ao±C Project 11 10" xfId="10793"/>
    <cellStyle name="ÅëÈ­ [0]_Áõ±Ç Project 11 10" xfId="11062"/>
    <cellStyle name="AeE­ [0]_Ao±C Project 11 2" xfId="3924"/>
    <cellStyle name="ÅëÈ­ [0]_Áõ±Ç Project 11 2" xfId="5409"/>
    <cellStyle name="AeE­ [0]_Ao±C Project 11 3" xfId="7029"/>
    <cellStyle name="ÅëÈ­ [0]_Áõ±Ç Project 11 3" xfId="8144"/>
    <cellStyle name="AeE­ [0]_Ao±C Project 11 4" xfId="9041"/>
    <cellStyle name="ÅëÈ­ [0]_Áõ±Ç Project 11 4" xfId="8565"/>
    <cellStyle name="AeE­ [0]_Ao±C Project 11 5" xfId="8290"/>
    <cellStyle name="ÅëÈ­ [0]_Áõ±Ç Project 11 5" xfId="9480"/>
    <cellStyle name="AeE­ [0]_Ao±C Project 11 6" xfId="8318"/>
    <cellStyle name="ÅëÈ­ [0]_Áõ±Ç Project 11 6" xfId="8479"/>
    <cellStyle name="AeE­ [0]_Ao±C Project 11 7" xfId="3596"/>
    <cellStyle name="ÅëÈ­ [0]_Áõ±Ç Project 11 7" xfId="8053"/>
    <cellStyle name="AeE­ [0]_Ao±C Project 11 8" xfId="9146"/>
    <cellStyle name="ÅëÈ­ [0]_Áõ±Ç Project 11 8" xfId="7730"/>
    <cellStyle name="AeE­ [0]_Ao±C Project 11 9" xfId="3631"/>
    <cellStyle name="ÅëÈ­ [0]_Áõ±Ç Project 11 9" xfId="8211"/>
    <cellStyle name="AeE­ [0]_Ao±C Project 12" xfId="2435"/>
    <cellStyle name="ÅëÈ­ [0]_Áõ±Ç Project 12" xfId="2436"/>
    <cellStyle name="AeE­ [0]_Ao±C Project 12 10" xfId="11052"/>
    <cellStyle name="ÅëÈ­ [0]_Áõ±Ç Project 12 10" xfId="7539"/>
    <cellStyle name="AeE­ [0]_Ao±C Project 12 2" xfId="5410"/>
    <cellStyle name="ÅëÈ­ [0]_Áõ±Ç Project 12 2" xfId="4355"/>
    <cellStyle name="AeE­ [0]_Ao±C Project 12 3" xfId="8145"/>
    <cellStyle name="ÅëÈ­ [0]_Áõ±Ç Project 12 3" xfId="7310"/>
    <cellStyle name="AeE­ [0]_Ao±C Project 12 4" xfId="8566"/>
    <cellStyle name="ÅëÈ­ [0]_Áõ±Ç Project 12 4" xfId="7491"/>
    <cellStyle name="AeE­ [0]_Ao±C Project 12 5" xfId="9449"/>
    <cellStyle name="ÅëÈ­ [0]_Áõ±Ç Project 12 5" xfId="6957"/>
    <cellStyle name="AeE­ [0]_Ao±C Project 12 6" xfId="9926"/>
    <cellStyle name="ÅëÈ­ [0]_Áõ±Ç Project 12 6" xfId="9610"/>
    <cellStyle name="AeE­ [0]_Ao±C Project 12 7" xfId="10301"/>
    <cellStyle name="ÅëÈ­ [0]_Áõ±Ç Project 12 7" xfId="10022"/>
    <cellStyle name="AeE­ [0]_Ao±C Project 12 8" xfId="10637"/>
    <cellStyle name="ÅëÈ­ [0]_Áõ±Ç Project 12 8" xfId="10390"/>
    <cellStyle name="AeE­ [0]_Ao±C Project 12 9" xfId="10903"/>
    <cellStyle name="ÅëÈ­ [0]_Áõ±Ç Project 12 9" xfId="10714"/>
    <cellStyle name="AeE­ [0]_Ao±C Project 13" xfId="2437"/>
    <cellStyle name="ÅëÈ­ [0]_Áõ±Ç Project 13" xfId="2438"/>
    <cellStyle name="AeE­ [0]_Ao±C Project 13 10" xfId="8682"/>
    <cellStyle name="ÅëÈ­ [0]_Áõ±Ç Project 13 10" xfId="11140"/>
    <cellStyle name="AeE­ [0]_Ao±C Project 13 2" xfId="4358"/>
    <cellStyle name="ÅëÈ­ [0]_Áõ±Ç Project 13 2" xfId="5473"/>
    <cellStyle name="AeE­ [0]_Ao±C Project 13 3" xfId="7313"/>
    <cellStyle name="ÅëÈ­ [0]_Áõ±Ç Project 13 3" xfId="8192"/>
    <cellStyle name="AeE­ [0]_Ao±C Project 13 4" xfId="7388"/>
    <cellStyle name="ÅëÈ­ [0]_Áõ±Ç Project 13 4" xfId="8810"/>
    <cellStyle name="AeE­ [0]_Ao±C Project 13 5" xfId="6991"/>
    <cellStyle name="ÅëÈ­ [0]_Áõ±Ç Project 13 5" xfId="9587"/>
    <cellStyle name="AeE­ [0]_Ao±C Project 13 6" xfId="9105"/>
    <cellStyle name="ÅëÈ­ [0]_Áõ±Ç Project 13 6" xfId="7548"/>
    <cellStyle name="AeE­ [0]_Ao±C Project 13 7" xfId="7375"/>
    <cellStyle name="ÅëÈ­ [0]_Áõ±Ç Project 13 7" xfId="7097"/>
    <cellStyle name="AeE­ [0]_Ao±C Project 13 8" xfId="8836"/>
    <cellStyle name="ÅëÈ­ [0]_Áõ±Ç Project 13 8" xfId="7300"/>
    <cellStyle name="AeE­ [0]_Ao±C Project 13 9" xfId="8850"/>
    <cellStyle name="ÅëÈ­ [0]_Áõ±Ç Project 13 9" xfId="8437"/>
    <cellStyle name="AeE­ [0]_Ao±C Project 14" xfId="2439"/>
    <cellStyle name="ÅëÈ­ [0]_Áõ±Ç Project 14" xfId="2440"/>
    <cellStyle name="AeE­ [0]_Ao±C Project 14 10" xfId="11133"/>
    <cellStyle name="ÅëÈ­ [0]_Áõ±Ç Project 14 10" xfId="9865"/>
    <cellStyle name="AeE­ [0]_Ao±C Project 14 2" xfId="5474"/>
    <cellStyle name="ÅëÈ­ [0]_Áõ±Ç Project 14 2" xfId="4519"/>
    <cellStyle name="AeE­ [0]_Ao±C Project 14 3" xfId="8193"/>
    <cellStyle name="ÅëÈ­ [0]_Áõ±Ç Project 14 3" xfId="7426"/>
    <cellStyle name="AeE­ [0]_Ao±C Project 14 4" xfId="8811"/>
    <cellStyle name="ÅëÈ­ [0]_Áõ±Ç Project 14 4" xfId="8513"/>
    <cellStyle name="AeE­ [0]_Ao±C Project 14 5" xfId="9579"/>
    <cellStyle name="ÅëÈ­ [0]_Áõ±Ç Project 14 5" xfId="9067"/>
    <cellStyle name="AeE­ [0]_Ao±C Project 14 6" xfId="8813"/>
    <cellStyle name="ÅëÈ­ [0]_Áõ±Ç Project 14 6" xfId="9177"/>
    <cellStyle name="AeE­ [0]_Ao±C Project 14 7" xfId="8883"/>
    <cellStyle name="ÅëÈ­ [0]_Áõ±Ç Project 14 7" xfId="9675"/>
    <cellStyle name="AeE­ [0]_Ao±C Project 14 8" xfId="7521"/>
    <cellStyle name="ÅëÈ­ [0]_Áõ±Ç Project 14 8" xfId="10076"/>
    <cellStyle name="AeE­ [0]_Ao±C Project 14 9" xfId="8606"/>
    <cellStyle name="ÅëÈ­ [0]_Áõ±Ç Project 14 9" xfId="10440"/>
    <cellStyle name="AeE­ [0]_Ao±C Project 15" xfId="4520"/>
    <cellStyle name="ÅëÈ­ [0]_Áõ±Ç Project 15" xfId="5537"/>
    <cellStyle name="AeE­ [0]_Ao±C Project 16" xfId="5538"/>
    <cellStyle name="ÅëÈ­ [0]_Áõ±Ç Project 16" xfId="4719"/>
    <cellStyle name="AeE­ [0]_Ao±C Project 17" xfId="4728"/>
    <cellStyle name="ÅëÈ­ [0]_Áõ±Ç Project 17" xfId="5601"/>
    <cellStyle name="AeE­ [0]_Ao±C Project 18" xfId="5602"/>
    <cellStyle name="ÅëÈ­ [0]_Áõ±Ç Project 18" xfId="5653"/>
    <cellStyle name="AeE­ [0]_Ao±C Project 19" xfId="5654"/>
    <cellStyle name="ÅëÈ­ [0]_Áõ±Ç Project 19" xfId="5733"/>
    <cellStyle name="AeE­ [0]_Ao±C Project 2" xfId="2441"/>
    <cellStyle name="ÅëÈ­ [0]_Áõ±Ç Project 2" xfId="2442"/>
    <cellStyle name="AeE­ [0]_Ao±C Project 2 10" xfId="10910"/>
    <cellStyle name="ÅëÈ­ [0]_Áõ±Ç Project 2 10" xfId="11054"/>
    <cellStyle name="AeE­ [0]_Ao±C Project 2 11" xfId="11067"/>
    <cellStyle name="ÅëÈ­ [0]_Áõ±Ç Project 2 2" xfId="4080"/>
    <cellStyle name="AeE­ [0]_Ao±C Project 2 3" xfId="4079"/>
    <cellStyle name="ÅëÈ­ [0]_Áõ±Ç Project 2 3" xfId="7142"/>
    <cellStyle name="AeE­ [0]_Ao±C Project 2 4" xfId="7141"/>
    <cellStyle name="ÅëÈ­ [0]_Áõ±Ç Project 2 4" xfId="8572"/>
    <cellStyle name="AeE­ [0]_Ao±C Project 2 5" xfId="8573"/>
    <cellStyle name="ÅëÈ­ [0]_Áõ±Ç Project 2 5" xfId="9453"/>
    <cellStyle name="AeE­ [0]_Ao±C Project 2 6" xfId="9454"/>
    <cellStyle name="ÅëÈ­ [0]_Áõ±Ç Project 2 6" xfId="9932"/>
    <cellStyle name="AeE­ [0]_Ao±C Project 2 7" xfId="9933"/>
    <cellStyle name="ÅëÈ­ [0]_Áõ±Ç Project 2 7" xfId="10307"/>
    <cellStyle name="AeE­ [0]_Ao±C Project 2 8" xfId="10308"/>
    <cellStyle name="ÅëÈ­ [0]_Áõ±Ç Project 2 8" xfId="10643"/>
    <cellStyle name="AeE­ [0]_Ao±C Project 2 9" xfId="10644"/>
    <cellStyle name="ÅëÈ­ [0]_Áõ±Ç Project 2 9" xfId="10909"/>
    <cellStyle name="AeE­ [0]_Ao±C Project 20" xfId="5734"/>
    <cellStyle name="ÅëÈ­ [0]_Áõ±Ç Project 20" xfId="5797"/>
    <cellStyle name="AeE­ [0]_Ao±C Project 21" xfId="5798"/>
    <cellStyle name="ÅëÈ­ [0]_Áõ±Ç Project 21" xfId="5859"/>
    <cellStyle name="AeE­ [0]_Ao±C Project 22" xfId="5860"/>
    <cellStyle name="ÅëÈ­ [0]_Áõ±Ç Project 22" xfId="5923"/>
    <cellStyle name="AeE­ [0]_Ao±C Project 23" xfId="5924"/>
    <cellStyle name="ÅëÈ­ [0]_Áõ±Ç Project 23" xfId="5985"/>
    <cellStyle name="AeE­ [0]_Ao±C Project 24" xfId="5986"/>
    <cellStyle name="ÅëÈ­ [0]_Áõ±Ç Project 24" xfId="6049"/>
    <cellStyle name="AeE­ [0]_Ao±C Project 25" xfId="6050"/>
    <cellStyle name="ÅëÈ­ [0]_Áõ±Ç Project 25" xfId="6111"/>
    <cellStyle name="AeE­ [0]_Ao±C Project 26" xfId="6112"/>
    <cellStyle name="ÅëÈ­ [0]_Áõ±Ç Project 26" xfId="6173"/>
    <cellStyle name="AeE­ [0]_Ao±C Project 27" xfId="6174"/>
    <cellStyle name="ÅëÈ­ [0]_Áõ±Ç Project 27" xfId="6235"/>
    <cellStyle name="AeE­ [0]_Ao±C Project 28" xfId="6236"/>
    <cellStyle name="ÅëÈ­ [0]_Áõ±Ç Project 28" xfId="6296"/>
    <cellStyle name="AeE­ [0]_Ao±C Project 29" xfId="6297"/>
    <cellStyle name="ÅëÈ­ [0]_Áõ±Ç Project 29" xfId="6357"/>
    <cellStyle name="AeE­ [0]_Ao±C Project 3" xfId="4081"/>
    <cellStyle name="ÅëÈ­ [0]_Áõ±Ç Project 3" xfId="2443"/>
    <cellStyle name="AeE­ [0]_Ao±C Project 3 2" xfId="2444"/>
    <cellStyle name="ÅëÈ­ [0]_Áõ±Ç Project 3 2" xfId="4082"/>
    <cellStyle name="AeE­ [0]_Ao±C Project 30" xfId="6358"/>
    <cellStyle name="ÅëÈ­ [0]_Áõ±Ç Project 30" xfId="6417"/>
    <cellStyle name="AeE­ [0]_Ao±C Project 31" xfId="6418"/>
    <cellStyle name="ÅëÈ­ [0]_Áõ±Ç Project 31" xfId="6476"/>
    <cellStyle name="AeE­ [0]_Ao±C Project 32" xfId="6477"/>
    <cellStyle name="ÅëÈ­ [0]_Áõ±Ç Project 32" xfId="6533"/>
    <cellStyle name="AeE­ [0]_Ao±C Project 33" xfId="6534"/>
    <cellStyle name="ÅëÈ­ [0]_Áõ±Ç Project 33" xfId="6588"/>
    <cellStyle name="AeE­ [0]_Ao±C Project 34" xfId="6589"/>
    <cellStyle name="ÅëÈ­ [0]_Áõ±Ç Project 34" xfId="6640"/>
    <cellStyle name="AeE­ [0]_Ao±C Project 35" xfId="6641"/>
    <cellStyle name="ÅëÈ­ [0]_Áõ±Ç Project 35" xfId="6688"/>
    <cellStyle name="AeE­ [0]_Ao±C Project 36" xfId="6689"/>
    <cellStyle name="ÅëÈ­ [0]_Áõ±Ç Project 36" xfId="6736"/>
    <cellStyle name="AeE­ [0]_Ao±C Project 37" xfId="6737"/>
    <cellStyle name="ÅëÈ­ [0]_Áõ±Ç Project 37" xfId="6778"/>
    <cellStyle name="AeE­ [0]_Ao±C Project 38" xfId="6779"/>
    <cellStyle name="ÅëÈ­ [0]_Áõ±Ç Project 38" xfId="6816"/>
    <cellStyle name="AeE­ [0]_Ao±C Project 39" xfId="6817"/>
    <cellStyle name="ÅëÈ­ [0]_Áõ±Ç Project 39" xfId="6848"/>
    <cellStyle name="AeE­ [0]_Ao±C Project 4" xfId="4083"/>
    <cellStyle name="ÅëÈ­ [0]_Áõ±Ç Project 4" xfId="2445"/>
    <cellStyle name="AeE­ [0]_Ao±C Project 4 2" xfId="2446"/>
    <cellStyle name="ÅëÈ­ [0]_Áõ±Ç Project 4 2" xfId="4084"/>
    <cellStyle name="AeE­ [0]_Ao±C Project 40" xfId="6849"/>
    <cellStyle name="ÅëÈ­ [0]_Áõ±Ç Project 40" xfId="6872"/>
    <cellStyle name="AeE­ [0]_Ao±C Project 41" xfId="6873"/>
    <cellStyle name="ÅëÈ­ [0]_Áõ±Ç Project 41" xfId="6894"/>
    <cellStyle name="AeE­ [0]_Ao±C Project 42" xfId="6895"/>
    <cellStyle name="ÅëÈ­ [0]_Áõ±Ç Project 42" xfId="6908"/>
    <cellStyle name="AeE­ [0]_Ao±C Project 43" xfId="6909"/>
    <cellStyle name="ÅëÈ­ [0]_Áõ±Ç Project 43" xfId="6920"/>
    <cellStyle name="AeE­ [0]_Ao±C Project 44" xfId="6921"/>
    <cellStyle name="ÅëÈ­ [0]_Áõ±Ç Project 44" xfId="6927"/>
    <cellStyle name="AeE­ [0]_Ao±C Project 45" xfId="6928"/>
    <cellStyle name="ÅëÈ­ [0]_Áõ±Ç Project 5" xfId="2447"/>
    <cellStyle name="AeE­ [0]_Ao±C Project 5 2" xfId="2448"/>
    <cellStyle name="ÅëÈ­ [0]_Áõ±Ç Project 5 2" xfId="4078"/>
    <cellStyle name="AeE­ [0]_Ao±C Project 6" xfId="4077"/>
    <cellStyle name="ÅëÈ­ [0]_Áõ±Ç Project 6" xfId="2449"/>
    <cellStyle name="AeE­ [0]_Ao±C Project 7" xfId="2450"/>
    <cellStyle name="ÅëÈ­ [0]_Áõ±Ç Project 7" xfId="2451"/>
    <cellStyle name="AeE­ [0]_Ao±C Project 7 10" xfId="3542"/>
    <cellStyle name="ÅëÈ­ [0]_Áõ±Ç Project 7 10" xfId="11040"/>
    <cellStyle name="AeE­ [0]_Ao±C Project 7 2" xfId="4879"/>
    <cellStyle name="ÅëÈ­ [0]_Áõ±Ç Project 7 2" xfId="5265"/>
    <cellStyle name="AeE­ [0]_Ao±C Project 7 3" xfId="7673"/>
    <cellStyle name="ÅëÈ­ [0]_Áõ±Ç Project 7 3" xfId="8024"/>
    <cellStyle name="AeE­ [0]_Ao±C Project 7 4" xfId="7364"/>
    <cellStyle name="ÅëÈ­ [0]_Áõ±Ç Project 7 4" xfId="8516"/>
    <cellStyle name="AeE­ [0]_Ao±C Project 7 5" xfId="7047"/>
    <cellStyle name="ÅëÈ­ [0]_Áõ±Ç Project 7 5" xfId="9434"/>
    <cellStyle name="AeE­ [0]_Ao±C Project 7 6" xfId="4454"/>
    <cellStyle name="ÅëÈ­ [0]_Áõ±Ç Project 7 6" xfId="3665"/>
    <cellStyle name="AeE­ [0]_Ao±C Project 7 7" xfId="8548"/>
    <cellStyle name="ÅëÈ­ [0]_Áõ±Ç Project 7 7" xfId="9618"/>
    <cellStyle name="AeE­ [0]_Ao±C Project 7 8" xfId="9522"/>
    <cellStyle name="ÅëÈ­ [0]_Áõ±Ç Project 7 8" xfId="10027"/>
    <cellStyle name="AeE­ [0]_Ao±C Project 7 9" xfId="9985"/>
    <cellStyle name="ÅëÈ­ [0]_Áõ±Ç Project 7 9" xfId="10394"/>
    <cellStyle name="AeE­ [0]_Ao±C Project 8" xfId="2452"/>
    <cellStyle name="ÅëÈ­ [0]_Áõ±Ç Project 8" xfId="2453"/>
    <cellStyle name="AeE­ [0]_Ao±C Project 8 10" xfId="11028"/>
    <cellStyle name="ÅëÈ­ [0]_Áõ±Ç Project 8 10" xfId="7406"/>
    <cellStyle name="AeE­ [0]_Ao±C Project 8 2" xfId="5266"/>
    <cellStyle name="ÅëÈ­ [0]_Áõ±Ç Project 8 2" xfId="3753"/>
    <cellStyle name="AeE­ [0]_Ao±C Project 8 3" xfId="8025"/>
    <cellStyle name="ÅëÈ­ [0]_Áõ±Ç Project 8 3" xfId="3410"/>
    <cellStyle name="AeE­ [0]_Ao±C Project 8 4" xfId="8517"/>
    <cellStyle name="ÅëÈ­ [0]_Áõ±Ç Project 8 4" xfId="4418"/>
    <cellStyle name="AeE­ [0]_Ao±C Project 8 5" xfId="9400"/>
    <cellStyle name="ÅëÈ­ [0]_Áõ±Ç Project 8 5" xfId="8372"/>
    <cellStyle name="AeE­ [0]_Ao±C Project 8 6" xfId="9884"/>
    <cellStyle name="ÅëÈ­ [0]_Áõ±Ç Project 8 6" xfId="7326"/>
    <cellStyle name="AeE­ [0]_Ao±C Project 8 7" xfId="10263"/>
    <cellStyle name="ÅëÈ­ [0]_Áõ±Ç Project 8 7" xfId="9703"/>
    <cellStyle name="AeE­ [0]_Ao±C Project 8 8" xfId="10607"/>
    <cellStyle name="ÅëÈ­ [0]_Áõ±Ç Project 8 8" xfId="10103"/>
    <cellStyle name="AeE­ [0]_Ao±C Project 8 9" xfId="10876"/>
    <cellStyle name="ÅëÈ­ [0]_Áõ±Ç Project 8 9" xfId="10464"/>
    <cellStyle name="AeE­ [0]_Ao±C Project 9" xfId="2454"/>
    <cellStyle name="ÅëÈ­ [0]_Áõ±Ç Project 9" xfId="2455"/>
    <cellStyle name="AeE­ [0]_Ao±C Project 9 10" xfId="10176"/>
    <cellStyle name="ÅëÈ­ [0]_Áõ±Ç Project 9 10" xfId="10986"/>
    <cellStyle name="AeE­ [0]_Ao±C Project 9 2" xfId="3755"/>
    <cellStyle name="ÅëÈ­ [0]_Áõ±Ç Project 9 2" xfId="5346"/>
    <cellStyle name="AeE­ [0]_Ao±C Project 9 3" xfId="3407"/>
    <cellStyle name="ÅëÈ­ [0]_Áõ±Ç Project 9 3" xfId="8094"/>
    <cellStyle name="AeE­ [0]_Ao±C Project 9 4" xfId="4417"/>
    <cellStyle name="ÅëÈ­ [0]_Áõ±Ç Project 9 4" xfId="8445"/>
    <cellStyle name="AeE­ [0]_Ao±C Project 9 5" xfId="8426"/>
    <cellStyle name="ÅëÈ­ [0]_Áõ±Ç Project 9 5" xfId="9301"/>
    <cellStyle name="AeE­ [0]_Ao±C Project 9 6" xfId="9277"/>
    <cellStyle name="ÅëÈ­ [0]_Áõ±Ç Project 9 6" xfId="9793"/>
    <cellStyle name="AeE­ [0]_Ao±C Project 9 7" xfId="9770"/>
    <cellStyle name="ÅëÈ­ [0]_Áõ±Ç Project 9 7" xfId="10188"/>
    <cellStyle name="AeE­ [0]_Ao±C Project 9 8" xfId="10163"/>
    <cellStyle name="ÅëÈ­ [0]_Áõ±Ç Project 9 8" xfId="10534"/>
    <cellStyle name="AeE­ [0]_Ao±C Project 9 9" xfId="10512"/>
    <cellStyle name="ÅëÈ­ [0]_Áõ±Ç Project 9 9" xfId="10821"/>
    <cellStyle name="AeE­ [0]_Ao±C Project_보고서1(1)" xfId="4085"/>
    <cellStyle name="ÅëÈ­ [0]_Áõ±Ç Project_보고서1(1)" xfId="4086"/>
    <cellStyle name="AeE­ [0]_COºI project" xfId="2456"/>
    <cellStyle name="ÅëÈ­ [0]_ÇÒºÎ project" xfId="683"/>
    <cellStyle name="AeE­ [0]_COºI project 10" xfId="684"/>
    <cellStyle name="ÅëÈ­ [0]_ÇÒºÎ project 10" xfId="2457"/>
    <cellStyle name="AeE­ [0]_COºI project 10 10" xfId="11061"/>
    <cellStyle name="ÅëÈ­ [0]_ÇÒºÎ project 10 10" xfId="10988"/>
    <cellStyle name="AeE­ [0]_COºI project 10 2" xfId="5336"/>
    <cellStyle name="ÅëÈ­ [0]_ÇÒºÎ project 10 2" xfId="3901"/>
    <cellStyle name="AeE­ [0]_COºI project 10 3" xfId="8087"/>
    <cellStyle name="ÅëÈ­ [0]_ÇÒºÎ project 10 3" xfId="7008"/>
    <cellStyle name="AeE­ [0]_COºI project 10 4" xfId="8599"/>
    <cellStyle name="ÅëÈ­ [0]_ÇÒºÎ project 10 4" xfId="8403"/>
    <cellStyle name="AeE­ [0]_COºI project 10 5" xfId="8492"/>
    <cellStyle name="ÅëÈ­ [0]_ÇÒºÎ project 10 5" xfId="9305"/>
    <cellStyle name="AeE­ [0]_COºI project 10 6" xfId="9948"/>
    <cellStyle name="ÅëÈ­ [0]_ÇÒºÎ project 10 6" xfId="9796"/>
    <cellStyle name="AeE­ [0]_COºI project 10 7" xfId="10321"/>
    <cellStyle name="ÅëÈ­ [0]_ÇÒºÎ project 10 7" xfId="10191"/>
    <cellStyle name="AeE­ [0]_COºI project 10 8" xfId="10653"/>
    <cellStyle name="ÅëÈ­ [0]_ÇÒºÎ project 10 8" xfId="10537"/>
    <cellStyle name="AeE­ [0]_COºI project 10 9" xfId="10917"/>
    <cellStyle name="ÅëÈ­ [0]_ÇÒºÎ project 10 9" xfId="10823"/>
    <cellStyle name="AeE­ [0]_COºI project 11" xfId="2458"/>
    <cellStyle name="ÅëÈ­ [0]_ÇÒºÎ project 11" xfId="2459"/>
    <cellStyle name="AeE­ [0]_COºI project 11 10" xfId="10987"/>
    <cellStyle name="ÅëÈ­ [0]_ÇÒºÎ project 11 10" xfId="11131"/>
    <cellStyle name="AeE­ [0]_COºI project 11 2" xfId="3902"/>
    <cellStyle name="ÅëÈ­ [0]_ÇÒºÎ project 11 2" xfId="5398"/>
    <cellStyle name="AeE­ [0]_COºI project 11 3" xfId="7009"/>
    <cellStyle name="ÅëÈ­ [0]_ÇÒºÎ project 11 3" xfId="8135"/>
    <cellStyle name="AeE­ [0]_COºI project 11 4" xfId="8361"/>
    <cellStyle name="ÅëÈ­ [0]_ÇÒºÎ project 11 4" xfId="8751"/>
    <cellStyle name="AeE­ [0]_COºI project 11 5" xfId="9304"/>
    <cellStyle name="ÅëÈ­ [0]_ÇÒºÎ project 11 5" xfId="9577"/>
    <cellStyle name="AeE­ [0]_COºI project 11 6" xfId="9795"/>
    <cellStyle name="ÅëÈ­ [0]_ÇÒºÎ project 11 6" xfId="9452"/>
    <cellStyle name="AeE­ [0]_COºI project 11 7" xfId="10190"/>
    <cellStyle name="ÅëÈ­ [0]_ÇÒºÎ project 11 7" xfId="9931"/>
    <cellStyle name="AeE­ [0]_COºI project 11 8" xfId="10536"/>
    <cellStyle name="ÅëÈ­ [0]_ÇÒºÎ project 11 8" xfId="10306"/>
    <cellStyle name="AeE­ [0]_COºI project 11 9" xfId="10822"/>
    <cellStyle name="ÅëÈ­ [0]_ÇÒºÎ project 11 9" xfId="10641"/>
    <cellStyle name="AeE­ [0]_COºI project 12" xfId="2460"/>
    <cellStyle name="ÅëÈ­ [0]_ÇÒºÎ project 12" xfId="2461"/>
    <cellStyle name="AeE­ [0]_COºI project 12 10" xfId="11119"/>
    <cellStyle name="ÅëÈ­ [0]_ÇÒºÎ project 12 10" xfId="7607"/>
    <cellStyle name="AeE­ [0]_COºI project 12 2" xfId="5399"/>
    <cellStyle name="ÅëÈ­ [0]_ÇÒºÎ project 12 2" xfId="4306"/>
    <cellStyle name="AeE­ [0]_COºI project 12 3" xfId="8136"/>
    <cellStyle name="ÅëÈ­ [0]_ÇÒºÎ project 12 3" xfId="7280"/>
    <cellStyle name="AeE­ [0]_COºI project 12 4" xfId="8752"/>
    <cellStyle name="ÅëÈ­ [0]_ÇÒºÎ project 12 4" xfId="3581"/>
    <cellStyle name="AeE­ [0]_COºI project 12 5" xfId="9561"/>
    <cellStyle name="ÅëÈ­ [0]_ÇÒºÎ project 12 5" xfId="8949"/>
    <cellStyle name="AeE­ [0]_COºI project 12 6" xfId="10004"/>
    <cellStyle name="ÅëÈ­ [0]_ÇÒºÎ project 12 6" xfId="8323"/>
    <cellStyle name="AeE­ [0]_COºI project 12 7" xfId="10374"/>
    <cellStyle name="ÅëÈ­ [0]_ÇÒºÎ project 12 7" xfId="7580"/>
    <cellStyle name="AeE­ [0]_COºI project 12 8" xfId="10697"/>
    <cellStyle name="ÅëÈ­ [0]_ÇÒºÎ project 12 8" xfId="6935"/>
    <cellStyle name="AeE­ [0]_COºI project 12 9" xfId="10957"/>
    <cellStyle name="ÅëÈ­ [0]_ÇÒºÎ project 12 9" xfId="9631"/>
    <cellStyle name="AeE­ [0]_COºI project 13" xfId="2462"/>
    <cellStyle name="ÅëÈ­ [0]_ÇÒºÎ project 13" xfId="2463"/>
    <cellStyle name="AeE­ [0]_COºI project 13 10" xfId="7207"/>
    <cellStyle name="ÅëÈ­ [0]_ÇÒºÎ project 13 10" xfId="10371"/>
    <cellStyle name="AeE­ [0]_COºI project 13 2" xfId="4307"/>
    <cellStyle name="ÅëÈ­ [0]_ÇÒºÎ project 13 2" xfId="5462"/>
    <cellStyle name="AeE­ [0]_COºI project 13 3" xfId="7281"/>
    <cellStyle name="ÅëÈ­ [0]_ÇÒºÎ project 13 3" xfId="8182"/>
    <cellStyle name="AeE­ [0]_COºI project 13 4" xfId="3582"/>
    <cellStyle name="ÅëÈ­ [0]_ÇÒºÎ project 13 4" xfId="9029"/>
    <cellStyle name="AeE­ [0]_COºI project 13 5" xfId="8950"/>
    <cellStyle name="ÅëÈ­ [0]_ÇÒºÎ project 13 5" xfId="8835"/>
    <cellStyle name="AeE­ [0]_COºI project 13 6" xfId="8469"/>
    <cellStyle name="ÅëÈ­ [0]_ÇÒºÎ project 13 6" xfId="8523"/>
    <cellStyle name="AeE­ [0]_COºI project 13 7" xfId="7396"/>
    <cellStyle name="ÅëÈ­ [0]_ÇÒºÎ project 13 7" xfId="3675"/>
    <cellStyle name="AeE­ [0]_COºI project 13 8" xfId="3594"/>
    <cellStyle name="ÅëÈ­ [0]_ÇÒºÎ project 13 8" xfId="7366"/>
    <cellStyle name="AeE­ [0]_COºI project 13 9" xfId="9475"/>
    <cellStyle name="ÅëÈ­ [0]_ÇÒºÎ project 13 9" xfId="7078"/>
    <cellStyle name="AeE­ [0]_COºI project 14" xfId="2464"/>
    <cellStyle name="ÅëÈ­ [0]_ÇÒºÎ project 14" xfId="2465"/>
    <cellStyle name="AeE­ [0]_COºI project 14 10" xfId="9975"/>
    <cellStyle name="ÅëÈ­ [0]_ÇÒºÎ project 14 10" xfId="8671"/>
    <cellStyle name="AeE­ [0]_COºI project 14 2" xfId="5463"/>
    <cellStyle name="ÅëÈ­ [0]_ÇÒºÎ project 14 2" xfId="4464"/>
    <cellStyle name="AeE­ [0]_COºI project 14 3" xfId="8183"/>
    <cellStyle name="ÅëÈ­ [0]_ÇÒºÎ project 14 3" xfId="7392"/>
    <cellStyle name="AeE­ [0]_COºI project 14 4" xfId="8995"/>
    <cellStyle name="ÅëÈ­ [0]_ÇÒºÎ project 14 4" xfId="8314"/>
    <cellStyle name="AeE­ [0]_COºI project 14 5" xfId="3439"/>
    <cellStyle name="ÅëÈ­ [0]_ÇÒºÎ project 14 5" xfId="9211"/>
    <cellStyle name="AeE­ [0]_COºI project 14 6" xfId="8365"/>
    <cellStyle name="ÅëÈ­ [0]_ÇÒºÎ project 14 6" xfId="9412"/>
    <cellStyle name="AeE­ [0]_COºI project 14 7" xfId="9533"/>
    <cellStyle name="ÅëÈ­ [0]_ÇÒºÎ project 14 7" xfId="9860"/>
    <cellStyle name="AeE­ [0]_COºI project 14 8" xfId="9990"/>
    <cellStyle name="ÅëÈ­ [0]_ÇÒºÎ project 14 8" xfId="10242"/>
    <cellStyle name="AeE­ [0]_COºI project 14 9" xfId="10358"/>
    <cellStyle name="ÅëÈ­ [0]_ÇÒºÎ project 14 9" xfId="10588"/>
    <cellStyle name="AeE­ [0]_COºI project 15" xfId="4469"/>
    <cellStyle name="ÅëÈ­ [0]_ÇÒºÎ project 15" xfId="5526"/>
    <cellStyle name="AeE­ [0]_COºI project 16" xfId="5527"/>
    <cellStyle name="ÅëÈ­ [0]_ÇÒºÎ project 16" xfId="4644"/>
    <cellStyle name="AeE­ [0]_COºI project 17" xfId="4651"/>
    <cellStyle name="ÅëÈ­ [0]_ÇÒºÎ project 17" xfId="5590"/>
    <cellStyle name="AeE­ [0]_COºI project 18" xfId="5591"/>
    <cellStyle name="ÅëÈ­ [0]_ÇÒºÎ project 18" xfId="5642"/>
    <cellStyle name="AeE­ [0]_COºI project 19" xfId="5643"/>
    <cellStyle name="ÅëÈ­ [0]_ÇÒºÎ project 19" xfId="5722"/>
    <cellStyle name="AeE­ [0]_COºI project 2" xfId="2466"/>
    <cellStyle name="ÅëÈ­ [0]_ÇÒºÎ project 2" xfId="2467"/>
    <cellStyle name="AeE­ [0]_COºI project 2 10" xfId="10829"/>
    <cellStyle name="ÅëÈ­ [0]_ÇÒºÎ project 2 10" xfId="10978"/>
    <cellStyle name="AeE­ [0]_COºI project 2 11" xfId="10994"/>
    <cellStyle name="ÅëÈ­ [0]_ÇÒºÎ project 2 2" xfId="4090"/>
    <cellStyle name="AeE­ [0]_COºI project 2 3" xfId="4089"/>
    <cellStyle name="ÅëÈ­ [0]_ÇÒºÎ project 2 3" xfId="7148"/>
    <cellStyle name="AeE­ [0]_COºI project 2 4" xfId="7147"/>
    <cellStyle name="ÅëÈ­ [0]_ÇÒºÎ project 2 4" xfId="8370"/>
    <cellStyle name="AeE­ [0]_COºI project 2 5" xfId="8371"/>
    <cellStyle name="ÅëÈ­ [0]_ÇÒºÎ project 2 5" xfId="9276"/>
    <cellStyle name="AeE­ [0]_COºI project 2 6" xfId="9314"/>
    <cellStyle name="ÅëÈ­ [0]_ÇÒºÎ project 2 6" xfId="9769"/>
    <cellStyle name="AeE­ [0]_COºI project 2 7" xfId="9805"/>
    <cellStyle name="ÅëÈ­ [0]_ÇÒºÎ project 2 7" xfId="10162"/>
    <cellStyle name="AeE­ [0]_COºI project 2 8" xfId="10198"/>
    <cellStyle name="ÅëÈ­ [0]_ÇÒºÎ project 2 8" xfId="10511"/>
    <cellStyle name="AeE­ [0]_COºI project 2 9" xfId="10545"/>
    <cellStyle name="ÅëÈ­ [0]_ÇÒºÎ project 2 9" xfId="10801"/>
    <cellStyle name="AeE­ [0]_COºI project 20" xfId="5723"/>
    <cellStyle name="ÅëÈ­ [0]_ÇÒºÎ project 20" xfId="5786"/>
    <cellStyle name="AeE­ [0]_COºI project 21" xfId="5787"/>
    <cellStyle name="ÅëÈ­ [0]_ÇÒºÎ project 21" xfId="5848"/>
    <cellStyle name="AeE­ [0]_COºI project 22" xfId="5849"/>
    <cellStyle name="ÅëÈ­ [0]_ÇÒºÎ project 22" xfId="5912"/>
    <cellStyle name="AeE­ [0]_COºI project 23" xfId="5913"/>
    <cellStyle name="ÅëÈ­ [0]_ÇÒºÎ project 23" xfId="5973"/>
    <cellStyle name="AeE­ [0]_COºI project 24" xfId="5975"/>
    <cellStyle name="ÅëÈ­ [0]_ÇÒºÎ project 24" xfId="6037"/>
    <cellStyle name="AeE­ [0]_COºI project 25" xfId="6039"/>
    <cellStyle name="ÅëÈ­ [0]_ÇÒºÎ project 25" xfId="6101"/>
    <cellStyle name="AeE­ [0]_COºI project 26" xfId="6036"/>
    <cellStyle name="ÅëÈ­ [0]_ÇÒºÎ project 26" xfId="6163"/>
    <cellStyle name="AeE­ [0]_COºI project 27" xfId="6100"/>
    <cellStyle name="ÅëÈ­ [0]_ÇÒºÎ project 27" xfId="6225"/>
    <cellStyle name="AeE­ [0]_COºI project 28" xfId="6162"/>
    <cellStyle name="ÅëÈ­ [0]_ÇÒºÎ project 28" xfId="6286"/>
    <cellStyle name="AeE­ [0]_COºI project 29" xfId="6224"/>
    <cellStyle name="ÅëÈ­ [0]_ÇÒºÎ project 29" xfId="6347"/>
    <cellStyle name="AeE­ [0]_COºI project 3" xfId="4091"/>
    <cellStyle name="ÅëÈ­ [0]_ÇÒºÎ project 3" xfId="2468"/>
    <cellStyle name="AeE­ [0]_COºI project 3 2" xfId="2469"/>
    <cellStyle name="ÅëÈ­ [0]_ÇÒºÎ project 3 2" xfId="4092"/>
    <cellStyle name="AeE­ [0]_COºI project 30" xfId="6285"/>
    <cellStyle name="ÅëÈ­ [0]_ÇÒºÎ project 30" xfId="6407"/>
    <cellStyle name="AeE­ [0]_COºI project 31" xfId="6346"/>
    <cellStyle name="ÅëÈ­ [0]_ÇÒºÎ project 31" xfId="6466"/>
    <cellStyle name="AeE­ [0]_COºI project 32" xfId="6406"/>
    <cellStyle name="ÅëÈ­ [0]_ÇÒºÎ project 32" xfId="6523"/>
    <cellStyle name="AeE­ [0]_COºI project 33" xfId="6465"/>
    <cellStyle name="ÅëÈ­ [0]_ÇÒºÎ project 33" xfId="6579"/>
    <cellStyle name="AeE­ [0]_COºI project 34" xfId="6522"/>
    <cellStyle name="ÅëÈ­ [0]_ÇÒºÎ project 34" xfId="6631"/>
    <cellStyle name="AeE­ [0]_COºI project 35" xfId="6578"/>
    <cellStyle name="ÅëÈ­ [0]_ÇÒºÎ project 35" xfId="6679"/>
    <cellStyle name="AeE­ [0]_COºI project 36" xfId="6630"/>
    <cellStyle name="ÅëÈ­ [0]_ÇÒºÎ project 36" xfId="6727"/>
    <cellStyle name="AeE­ [0]_COºI project 37" xfId="6678"/>
    <cellStyle name="ÅëÈ­ [0]_ÇÒºÎ project 37" xfId="6771"/>
    <cellStyle name="AeE­ [0]_COºI project 38" xfId="6726"/>
    <cellStyle name="ÅëÈ­ [0]_ÇÒºÎ project 38" xfId="6811"/>
    <cellStyle name="AeE­ [0]_COºI project 39" xfId="6770"/>
    <cellStyle name="ÅëÈ­ [0]_ÇÒºÎ project 39" xfId="6843"/>
    <cellStyle name="AeE­ [0]_COºI project 4" xfId="4093"/>
    <cellStyle name="ÅëÈ­ [0]_ÇÒºÎ project 4" xfId="2470"/>
    <cellStyle name="AeE­ [0]_COºI project 4 2" xfId="2471"/>
    <cellStyle name="ÅëÈ­ [0]_ÇÒºÎ project 4 2" xfId="4094"/>
    <cellStyle name="AeE­ [0]_COºI project 40" xfId="6810"/>
    <cellStyle name="ÅëÈ­ [0]_ÇÒºÎ project 40" xfId="6869"/>
    <cellStyle name="AeE­ [0]_COºI project 41" xfId="6842"/>
    <cellStyle name="ÅëÈ­ [0]_ÇÒºÎ project 41" xfId="6891"/>
    <cellStyle name="AeE­ [0]_COºI project 42" xfId="6868"/>
    <cellStyle name="ÅëÈ­ [0]_ÇÒºÎ project 42" xfId="6905"/>
    <cellStyle name="AeE­ [0]_COºI project 43" xfId="6890"/>
    <cellStyle name="ÅëÈ­ [0]_ÇÒºÎ project 43" xfId="6919"/>
    <cellStyle name="AeE­ [0]_COºI project 44" xfId="6904"/>
    <cellStyle name="ÅëÈ­ [0]_ÇÒºÎ project 44" xfId="6926"/>
    <cellStyle name="AeE­ [0]_COºI project 45" xfId="6918"/>
    <cellStyle name="ÅëÈ­ [0]_ÇÒºÎ project 5" xfId="2472"/>
    <cellStyle name="AeE­ [0]_COºI project 5 2" xfId="2473"/>
    <cellStyle name="ÅëÈ­ [0]_ÇÒºÎ project 5 2" xfId="4088"/>
    <cellStyle name="AeE­ [0]_COºI project 6" xfId="4087"/>
    <cellStyle name="ÅëÈ­ [0]_ÇÒºÎ project 6" xfId="2474"/>
    <cellStyle name="AeE­ [0]_COºI project 7" xfId="2475"/>
    <cellStyle name="ÅëÈ­ [0]_ÇÒºÎ project 7" xfId="2476"/>
    <cellStyle name="AeE­ [0]_COºI project 7 10" xfId="10718"/>
    <cellStyle name="ÅëÈ­ [0]_ÇÒºÎ project 7 10" xfId="11110"/>
    <cellStyle name="AeE­ [0]_COºI project 7 2" xfId="4890"/>
    <cellStyle name="ÅëÈ­ [0]_ÇÒºÎ project 7 2" xfId="5253"/>
    <cellStyle name="AeE­ [0]_COºI project 7 3" xfId="7684"/>
    <cellStyle name="ÅëÈ­ [0]_ÇÒºÎ project 7 3" xfId="8012"/>
    <cellStyle name="AeE­ [0]_COºI project 7 4" xfId="3706"/>
    <cellStyle name="ÅëÈ­ [0]_ÇÒºÎ project 7 4" xfId="8731"/>
    <cellStyle name="AeE­ [0]_COºI project 7 5" xfId="8987"/>
    <cellStyle name="ÅëÈ­ [0]_ÇÒºÎ project 7 5" xfId="9554"/>
    <cellStyle name="AeE­ [0]_COºI project 7 6" xfId="9601"/>
    <cellStyle name="ÅëÈ­ [0]_ÇÒºÎ project 7 6" xfId="9573"/>
    <cellStyle name="AeE­ [0]_COºI project 7 7" xfId="8180"/>
    <cellStyle name="ÅëÈ­ [0]_ÇÒºÎ project 7 7" xfId="3702"/>
    <cellStyle name="AeE­ [0]_COºI project 7 8" xfId="9193"/>
    <cellStyle name="ÅëÈ­ [0]_ÇÒºÎ project 7 8" xfId="3436"/>
    <cellStyle name="AeE­ [0]_COºI project 7 9" xfId="9693"/>
    <cellStyle name="ÅëÈ­ [0]_ÇÒºÎ project 7 9" xfId="3598"/>
    <cellStyle name="AeE­ [0]_COºI project 8" xfId="2477"/>
    <cellStyle name="ÅëÈ­ [0]_ÇÒºÎ project 8" xfId="2478"/>
    <cellStyle name="AeE­ [0]_COºI project 8 10" xfId="11111"/>
    <cellStyle name="ÅëÈ­ [0]_ÇÒºÎ project 8 10" xfId="7490"/>
    <cellStyle name="AeE­ [0]_COºI project 8 2" xfId="5254"/>
    <cellStyle name="ÅëÈ­ [0]_ÇÒºÎ project 8 2" xfId="3726"/>
    <cellStyle name="AeE­ [0]_COºI project 8 3" xfId="8013"/>
    <cellStyle name="ÅëÈ­ [0]_ÇÒºÎ project 8 3" xfId="3427"/>
    <cellStyle name="AeE­ [0]_COºI project 8 4" xfId="8696"/>
    <cellStyle name="ÅëÈ­ [0]_ÇÒºÎ project 8 4" xfId="7349"/>
    <cellStyle name="AeE­ [0]_COºI project 8 5" xfId="9555"/>
    <cellStyle name="ÅëÈ­ [0]_ÇÒºÎ project 8 5" xfId="8056"/>
    <cellStyle name="AeE­ [0]_COºI project 8 6" xfId="3455"/>
    <cellStyle name="ÅëÈ­ [0]_ÇÒºÎ project 8 6" xfId="8981"/>
    <cellStyle name="AeE­ [0]_COºI project 8 7" xfId="8901"/>
    <cellStyle name="ÅëÈ­ [0]_ÇÒºÎ project 8 7" xfId="6972"/>
    <cellStyle name="AeE­ [0]_COºI project 8 8" xfId="7359"/>
    <cellStyle name="ÅëÈ­ [0]_ÇÒºÎ project 8 8" xfId="7337"/>
    <cellStyle name="AeE­ [0]_COºI project 8 9" xfId="7182"/>
    <cellStyle name="ÅëÈ­ [0]_ÇÒºÎ project 8 9" xfId="8040"/>
    <cellStyle name="AeE­ [0]_COºI project 9" xfId="2479"/>
    <cellStyle name="ÅëÈ­ [0]_ÇÒºÎ project 9" xfId="2480"/>
    <cellStyle name="AeE­ [0]_COºI project 9 10" xfId="3509"/>
    <cellStyle name="ÅëÈ­ [0]_ÇÒºÎ project 9 10" xfId="11078"/>
    <cellStyle name="AeE­ [0]_COºI project 9 2" xfId="3727"/>
    <cellStyle name="ÅëÈ­ [0]_ÇÒºÎ project 9 2" xfId="5335"/>
    <cellStyle name="AeE­ [0]_COºI project 9 3" xfId="3426"/>
    <cellStyle name="ÅëÈ­ [0]_ÇÒºÎ project 9 3" xfId="8086"/>
    <cellStyle name="AeE­ [0]_COºI project 9 4" xfId="7348"/>
    <cellStyle name="ÅëÈ­ [0]_ÇÒºÎ project 9 4" xfId="8600"/>
    <cellStyle name="AeE­ [0]_COºI project 9 5" xfId="8065"/>
    <cellStyle name="ÅëÈ­ [0]_ÇÒºÎ project 9 5" xfId="9473"/>
    <cellStyle name="AeE­ [0]_COºI project 9 6" xfId="8744"/>
    <cellStyle name="ÅëÈ­ [0]_ÇÒºÎ project 9 6" xfId="9949"/>
    <cellStyle name="AeE­ [0]_COºI project 9 7" xfId="8398"/>
    <cellStyle name="ÅëÈ­ [0]_ÇÒºÎ project 9 7" xfId="10322"/>
    <cellStyle name="AeE­ [0]_COºI project 9 8" xfId="6986"/>
    <cellStyle name="ÅëÈ­ [0]_ÇÒºÎ project 9 8" xfId="10654"/>
    <cellStyle name="AeE­ [0]_COºI project 9 9" xfId="7620"/>
    <cellStyle name="ÅëÈ­ [0]_ÇÒºÎ project 9 9" xfId="10918"/>
    <cellStyle name="AeE­ [0]_COºI project_보고서1(1)" xfId="4095"/>
    <cellStyle name="ÅëÈ­ [0]_ÇÒºÎ project_보고서1(1)" xfId="4096"/>
    <cellStyle name="AeE­ [0]_laroux" xfId="2481"/>
    <cellStyle name="ÅëÈ­ [0]_laroux" xfId="685"/>
    <cellStyle name="AeE­ [0]_laroux 10" xfId="2482"/>
    <cellStyle name="ÅëÈ­ [0]_laroux 10" xfId="2483"/>
    <cellStyle name="AeE­ [0]_laroux 10 10" xfId="11136"/>
    <cellStyle name="ÅëÈ­ [0]_laroux 10 10" xfId="11081"/>
    <cellStyle name="AeE­ [0]_laroux 10 2" xfId="5324"/>
    <cellStyle name="ÅëÈ­ [0]_laroux 10 2" xfId="3889"/>
    <cellStyle name="AeE­ [0]_laroux 10 3" xfId="8079"/>
    <cellStyle name="ÅëÈ­ [0]_laroux 10 3" xfId="7000"/>
    <cellStyle name="AeE­ [0]_laroux 10 4" xfId="8789"/>
    <cellStyle name="ÅëÈ­ [0]_laroux 10 4" xfId="8639"/>
    <cellStyle name="AeE­ [0]_laroux 10 5" xfId="7286"/>
    <cellStyle name="ÅëÈ­ [0]_laroux 10 5" xfId="9505"/>
    <cellStyle name="AeE­ [0]_laroux 10 6" xfId="7246"/>
    <cellStyle name="ÅëÈ­ [0]_laroux 10 6" xfId="9973"/>
    <cellStyle name="AeE­ [0]_laroux 10 7" xfId="8868"/>
    <cellStyle name="ÅëÈ­ [0]_laroux 10 7" xfId="10341"/>
    <cellStyle name="AeE­ [0]_laroux 10 8" xfId="3673"/>
    <cellStyle name="ÅëÈ­ [0]_laroux 10 8" xfId="10674"/>
    <cellStyle name="AeE­ [0]_laroux 10 9" xfId="3469"/>
    <cellStyle name="ÅëÈ­ [0]_laroux 10 9" xfId="10935"/>
    <cellStyle name="AeE­ [0]_laroux 11" xfId="2484"/>
    <cellStyle name="ÅëÈ­ [0]_laroux 11" xfId="2485"/>
    <cellStyle name="AeE­ [0]_laroux 11 10" xfId="11080"/>
    <cellStyle name="ÅëÈ­ [0]_laroux 11 10" xfId="9845"/>
    <cellStyle name="AeE­ [0]_laroux 11 2" xfId="3890"/>
    <cellStyle name="ÅëÈ­ [0]_laroux 11 2" xfId="5386"/>
    <cellStyle name="AeE­ [0]_laroux 11 3" xfId="7001"/>
    <cellStyle name="ÅëÈ­ [0]_laroux 11 3" xfId="8127"/>
    <cellStyle name="AeE­ [0]_laroux 11 4" xfId="8603"/>
    <cellStyle name="ÅëÈ­ [0]_laroux 11 4" xfId="8984"/>
    <cellStyle name="AeE­ [0]_laroux 11 5" xfId="8540"/>
    <cellStyle name="ÅëÈ­ [0]_laroux 11 5" xfId="9061"/>
    <cellStyle name="AeE­ [0]_laroux 11 6" xfId="9951"/>
    <cellStyle name="ÅëÈ­ [0]_laroux 11 6" xfId="8790"/>
    <cellStyle name="AeE­ [0]_laroux 11 7" xfId="10324"/>
    <cellStyle name="ÅëÈ­ [0]_laroux 11 7" xfId="8648"/>
    <cellStyle name="AeE­ [0]_laroux 11 8" xfId="10656"/>
    <cellStyle name="ÅëÈ­ [0]_laroux 11 8" xfId="8820"/>
    <cellStyle name="AeE­ [0]_laroux 11 9" xfId="10919"/>
    <cellStyle name="ÅëÈ­ [0]_laroux 11 9" xfId="9386"/>
    <cellStyle name="AeE­ [0]_laroux 12" xfId="2486"/>
    <cellStyle name="ÅëÈ­ [0]_laroux 12" xfId="2487"/>
    <cellStyle name="AeE­ [0]_laroux 12 10" xfId="8511"/>
    <cellStyle name="ÅëÈ­ [0]_laroux 12 10" xfId="9935"/>
    <cellStyle name="AeE­ [0]_laroux 12 2" xfId="5387"/>
    <cellStyle name="ÅëÈ­ [0]_laroux 12 2" xfId="4223"/>
    <cellStyle name="AeE­ [0]_laroux 12 3" xfId="8128"/>
    <cellStyle name="ÅëÈ­ [0]_laroux 12 3" xfId="7232"/>
    <cellStyle name="AeE­ [0]_laroux 12 4" xfId="8985"/>
    <cellStyle name="ÅëÈ­ [0]_laroux 12 4" xfId="7387"/>
    <cellStyle name="AeE­ [0]_laroux 12 5" xfId="8741"/>
    <cellStyle name="ÅëÈ­ [0]_laroux 12 5" xfId="7037"/>
    <cellStyle name="AeE­ [0]_laroux 12 6" xfId="9275"/>
    <cellStyle name="ÅëÈ­ [0]_laroux 12 6" xfId="8201"/>
    <cellStyle name="AeE­ [0]_laroux 12 7" xfId="7302"/>
    <cellStyle name="ÅëÈ­ [0]_laroux 12 7" xfId="7050"/>
    <cellStyle name="AeE­ [0]_laroux 12 8" xfId="6958"/>
    <cellStyle name="ÅëÈ­ [0]_laroux 12 8" xfId="8581"/>
    <cellStyle name="AeE­ [0]_laroux 12 9" xfId="9609"/>
    <cellStyle name="ÅëÈ­ [0]_laroux 12 9" xfId="3527"/>
    <cellStyle name="AeE­ [0]_laroux 13" xfId="2488"/>
    <cellStyle name="ÅëÈ­ [0]_laroux 13" xfId="2489"/>
    <cellStyle name="AeE­ [0]_laroux 13 10" xfId="8632"/>
    <cellStyle name="ÅëÈ­ [0]_laroux 13 10" xfId="10303"/>
    <cellStyle name="AeE­ [0]_laroux 13 2" xfId="4247"/>
    <cellStyle name="ÅëÈ­ [0]_laroux 13 2" xfId="5450"/>
    <cellStyle name="AeE­ [0]_laroux 13 3" xfId="7245"/>
    <cellStyle name="ÅëÈ­ [0]_laroux 13 3" xfId="8173"/>
    <cellStyle name="AeE­ [0]_laroux 13 4" xfId="8920"/>
    <cellStyle name="ÅëÈ­ [0]_laroux 13 4" xfId="9137"/>
    <cellStyle name="AeE­ [0]_laroux 13 5" xfId="9107"/>
    <cellStyle name="ÅëÈ­ [0]_laroux 13 5" xfId="8334"/>
    <cellStyle name="AeE­ [0]_laroux 13 6" xfId="9063"/>
    <cellStyle name="ÅëÈ­ [0]_laroux 13 6" xfId="3723"/>
    <cellStyle name="AeE­ [0]_laroux 13 7" xfId="8651"/>
    <cellStyle name="ÅëÈ­ [0]_laroux 13 7" xfId="9654"/>
    <cellStyle name="AeE­ [0]_laroux 13 8" xfId="8023"/>
    <cellStyle name="ÅëÈ­ [0]_laroux 13 8" xfId="10059"/>
    <cellStyle name="AeE­ [0]_laroux 13 9" xfId="8316"/>
    <cellStyle name="ÅëÈ­ [0]_laroux 13 9" xfId="10422"/>
    <cellStyle name="AeE­ [0]_laroux 14" xfId="2490"/>
    <cellStyle name="ÅëÈ­ [0]_laroux 14" xfId="2491"/>
    <cellStyle name="AeE­ [0]_laroux 14 10" xfId="9508"/>
    <cellStyle name="ÅëÈ­ [0]_laroux 14 10" xfId="10889"/>
    <cellStyle name="AeE­ [0]_laroux 14 2" xfId="5451"/>
    <cellStyle name="ÅëÈ­ [0]_laroux 14 2" xfId="4450"/>
    <cellStyle name="AeE­ [0]_laroux 14 3" xfId="8174"/>
    <cellStyle name="ÅëÈ­ [0]_laroux 14 3" xfId="7383"/>
    <cellStyle name="AeE­ [0]_laroux 14 4" xfId="9138"/>
    <cellStyle name="ÅëÈ­ [0]_laroux 14 4" xfId="8593"/>
    <cellStyle name="AeE­ [0]_laroux 14 5" xfId="9039"/>
    <cellStyle name="ÅëÈ­ [0]_laroux 14 5" xfId="8209"/>
    <cellStyle name="AeE­ [0]_laroux 14 6" xfId="8410"/>
    <cellStyle name="ÅëÈ­ [0]_laroux 14 6" xfId="8688"/>
    <cellStyle name="AeE­ [0]_laroux 14 7" xfId="9516"/>
    <cellStyle name="ÅëÈ­ [0]_laroux 14 7" xfId="8541"/>
    <cellStyle name="AeE­ [0]_laroux 14 8" xfId="9980"/>
    <cellStyle name="ÅëÈ­ [0]_laroux 14 8" xfId="7265"/>
    <cellStyle name="AeE­ [0]_laroux 14 9" xfId="10347"/>
    <cellStyle name="ÅëÈ­ [0]_laroux 14 9" xfId="8221"/>
    <cellStyle name="AeE­ [0]_laroux 15" xfId="4451"/>
    <cellStyle name="ÅëÈ­ [0]_laroux 15" xfId="5513"/>
    <cellStyle name="AeE­ [0]_laroux 16" xfId="5515"/>
    <cellStyle name="ÅëÈ­ [0]_laroux 16" xfId="4625"/>
    <cellStyle name="AeE­ [0]_laroux 17" xfId="4626"/>
    <cellStyle name="ÅëÈ­ [0]_laroux 17" xfId="5578"/>
    <cellStyle name="AeE­ [0]_laroux 18" xfId="5579"/>
    <cellStyle name="ÅëÈ­ [0]_laroux 18" xfId="5631"/>
    <cellStyle name="AeE­ [0]_laroux 19" xfId="5632"/>
    <cellStyle name="ÅëÈ­ [0]_laroux 19" xfId="5711"/>
    <cellStyle name="AeE­ [0]_laroux 2" xfId="686"/>
    <cellStyle name="ÅëÈ­ [0]_laroux 2" xfId="2492"/>
    <cellStyle name="AeE­ [0]_laroux 2 10" xfId="10726"/>
    <cellStyle name="ÅëÈ­ [0]_laroux 2 10" xfId="8907"/>
    <cellStyle name="AeE­ [0]_laroux 2 11" xfId="10151"/>
    <cellStyle name="ÅëÈ­ [0]_laroux 2 2" xfId="4100"/>
    <cellStyle name="AeE­ [0]_laroux 2 3" xfId="4099"/>
    <cellStyle name="ÅëÈ­ [0]_laroux 2 3" xfId="7153"/>
    <cellStyle name="AeE­ [0]_laroux 2 4" xfId="7152"/>
    <cellStyle name="ÅëÈ­ [0]_laroux 2 4" xfId="7432"/>
    <cellStyle name="AeE­ [0]_laroux 2 5" xfId="7433"/>
    <cellStyle name="ÅëÈ­ [0]_laroux 2 5" xfId="6974"/>
    <cellStyle name="AeE­ [0]_laroux 2 6" xfId="6939"/>
    <cellStyle name="ÅëÈ­ [0]_laroux 2 6" xfId="3553"/>
    <cellStyle name="AeE­ [0]_laroux 2 7" xfId="9627"/>
    <cellStyle name="ÅëÈ­ [0]_laroux 2 7" xfId="3549"/>
    <cellStyle name="AeE­ [0]_laroux 2 8" xfId="10034"/>
    <cellStyle name="ÅëÈ­ [0]_laroux 2 8" xfId="8000"/>
    <cellStyle name="AeE­ [0]_laroux 2 9" xfId="10400"/>
    <cellStyle name="ÅëÈ­ [0]_laroux 2 9" xfId="8823"/>
    <cellStyle name="AeE­ [0]_laroux 20" xfId="5712"/>
    <cellStyle name="ÅëÈ­ [0]_laroux 20" xfId="5692"/>
    <cellStyle name="AeE­ [0]_laroux 21" xfId="5693"/>
    <cellStyle name="ÅëÈ­ [0]_laroux 21" xfId="5772"/>
    <cellStyle name="AeE­ [0]_laroux 22" xfId="5773"/>
    <cellStyle name="ÅëÈ­ [0]_laroux 22" xfId="5836"/>
    <cellStyle name="AeE­ [0]_laroux 23" xfId="5837"/>
    <cellStyle name="ÅëÈ­ [0]_laroux 23" xfId="5898"/>
    <cellStyle name="AeE­ [0]_laroux 24" xfId="5899"/>
    <cellStyle name="ÅëÈ­ [0]_laroux 24" xfId="5962"/>
    <cellStyle name="AeE­ [0]_laroux 25" xfId="5963"/>
    <cellStyle name="ÅëÈ­ [0]_laroux 25" xfId="6024"/>
    <cellStyle name="AeE­ [0]_laroux 26" xfId="6025"/>
    <cellStyle name="ÅëÈ­ [0]_laroux 26" xfId="6088"/>
    <cellStyle name="AeE­ [0]_laroux 27" xfId="6089"/>
    <cellStyle name="ÅëÈ­ [0]_laroux 27" xfId="6150"/>
    <cellStyle name="AeE­ [0]_laroux 28" xfId="6151"/>
    <cellStyle name="ÅëÈ­ [0]_laroux 28" xfId="6212"/>
    <cellStyle name="AeE­ [0]_laroux 29" xfId="6213"/>
    <cellStyle name="ÅëÈ­ [0]_laroux 29" xfId="6273"/>
    <cellStyle name="AeE­ [0]_laroux 3" xfId="4101"/>
    <cellStyle name="ÅëÈ­ [0]_laroux 3" xfId="2493"/>
    <cellStyle name="AeE­ [0]_laroux 3 2" xfId="2494"/>
    <cellStyle name="ÅëÈ­ [0]_laroux 3 2" xfId="4102"/>
    <cellStyle name="AeE­ [0]_laroux 30" xfId="6274"/>
    <cellStyle name="ÅëÈ­ [0]_laroux 30" xfId="6334"/>
    <cellStyle name="AeE­ [0]_laroux 31" xfId="6335"/>
    <cellStyle name="ÅëÈ­ [0]_laroux 31" xfId="6394"/>
    <cellStyle name="AeE­ [0]_laroux 32" xfId="6395"/>
    <cellStyle name="ÅëÈ­ [0]_laroux 32" xfId="6453"/>
    <cellStyle name="AeE­ [0]_laroux 33" xfId="6454"/>
    <cellStyle name="ÅëÈ­ [0]_laroux 33" xfId="6510"/>
    <cellStyle name="AeE­ [0]_laroux 34" xfId="6511"/>
    <cellStyle name="ÅëÈ­ [0]_laroux 34" xfId="6566"/>
    <cellStyle name="AeE­ [0]_laroux 35" xfId="6567"/>
    <cellStyle name="ÅëÈ­ [0]_laroux 35" xfId="6619"/>
    <cellStyle name="AeE­ [0]_laroux 36" xfId="6620"/>
    <cellStyle name="ÅëÈ­ [0]_laroux 36" xfId="6668"/>
    <cellStyle name="AeE­ [0]_laroux 37" xfId="6669"/>
    <cellStyle name="ÅëÈ­ [0]_laroux 37" xfId="6716"/>
    <cellStyle name="AeE­ [0]_laroux 38" xfId="6717"/>
    <cellStyle name="ÅëÈ­ [0]_laroux 38" xfId="6762"/>
    <cellStyle name="AeE­ [0]_laroux 39" xfId="6763"/>
    <cellStyle name="ÅëÈ­ [0]_laroux 39" xfId="6802"/>
    <cellStyle name="AeE­ [0]_laroux 4" xfId="4103"/>
    <cellStyle name="ÅëÈ­ [0]_laroux 4" xfId="2495"/>
    <cellStyle name="AeE­ [0]_laroux 4 2" xfId="2496"/>
    <cellStyle name="ÅëÈ­ [0]_laroux 4 2" xfId="4104"/>
    <cellStyle name="AeE­ [0]_laroux 40" xfId="6803"/>
    <cellStyle name="ÅëÈ­ [0]_laroux 40" xfId="6836"/>
    <cellStyle name="AeE­ [0]_laroux 41" xfId="6837"/>
    <cellStyle name="ÅëÈ­ [0]_laroux 41" xfId="6864"/>
    <cellStyle name="AeE­ [0]_laroux 42" xfId="6865"/>
    <cellStyle name="ÅëÈ­ [0]_laroux 42" xfId="6886"/>
    <cellStyle name="AeE­ [0]_laroux 43" xfId="6887"/>
    <cellStyle name="ÅëÈ­ [0]_laroux 43" xfId="6902"/>
    <cellStyle name="AeE­ [0]_laroux 44" xfId="6903"/>
    <cellStyle name="ÅëÈ­ [0]_laroux 44" xfId="6916"/>
    <cellStyle name="AeE­ [0]_laroux 45" xfId="6917"/>
    <cellStyle name="ÅëÈ­ [0]_laroux 5" xfId="2497"/>
    <cellStyle name="AeE­ [0]_laroux 5 2" xfId="2498"/>
    <cellStyle name="ÅëÈ­ [0]_laroux 5 2" xfId="4098"/>
    <cellStyle name="AeE­ [0]_laroux 6" xfId="4097"/>
    <cellStyle name="ÅëÈ­ [0]_laroux 6" xfId="2499"/>
    <cellStyle name="AeE­ [0]_laroux 7" xfId="2500"/>
    <cellStyle name="ÅëÈ­ [0]_laroux 7" xfId="2501"/>
    <cellStyle name="AeE­ [0]_laroux 7 10" xfId="3569"/>
    <cellStyle name="ÅëÈ­ [0]_laroux 7 10" xfId="8397"/>
    <cellStyle name="AeE­ [0]_laroux 7 2" xfId="4900"/>
    <cellStyle name="ÅëÈ­ [0]_laroux 7 2" xfId="5242"/>
    <cellStyle name="AeE­ [0]_laroux 7 3" xfId="7693"/>
    <cellStyle name="ÅëÈ­ [0]_laroux 7 3" xfId="8002"/>
    <cellStyle name="AeE­ [0]_laroux 7 4" xfId="7794"/>
    <cellStyle name="ÅëÈ­ [0]_laroux 7 4" xfId="8932"/>
    <cellStyle name="AeE­ [0]_laroux 7 5" xfId="6950"/>
    <cellStyle name="ÅëÈ­ [0]_laroux 7 5" xfId="8844"/>
    <cellStyle name="AeE­ [0]_laroux 7 6" xfId="6965"/>
    <cellStyle name="ÅëÈ­ [0]_laroux 7 6" xfId="8986"/>
    <cellStyle name="AeE­ [0]_laroux 7 7" xfId="7632"/>
    <cellStyle name="ÅëÈ­ [0]_laroux 7 7" xfId="9602"/>
    <cellStyle name="AeE­ [0]_laroux 7 8" xfId="7240"/>
    <cellStyle name="ÅëÈ­ [0]_laroux 7 8" xfId="7639"/>
    <cellStyle name="AeE­ [0]_laroux 7 9" xfId="3446"/>
    <cellStyle name="ÅëÈ­ [0]_laroux 7 9" xfId="9813"/>
    <cellStyle name="AeE­ [0]_laroux 8" xfId="2502"/>
    <cellStyle name="ÅëÈ­ [0]_laroux 8" xfId="2503"/>
    <cellStyle name="AeE­ [0]_laroux 8 10" xfId="9187"/>
    <cellStyle name="ÅëÈ­ [0]_laroux 8 10" xfId="11098"/>
    <cellStyle name="AeE­ [0]_laroux 8 2" xfId="5243"/>
    <cellStyle name="ÅëÈ­ [0]_laroux 8 2" xfId="4852"/>
    <cellStyle name="AeE­ [0]_laroux 8 3" xfId="8003"/>
    <cellStyle name="ÅëÈ­ [0]_laroux 8 3" xfId="7647"/>
    <cellStyle name="AeE­ [0]_laroux 8 4" xfId="8933"/>
    <cellStyle name="ÅëÈ­ [0]_laroux 8 4" xfId="8693"/>
    <cellStyle name="AeE­ [0]_laroux 8 5" xfId="8779"/>
    <cellStyle name="ÅëÈ­ [0]_laroux 8 5" xfId="3577"/>
    <cellStyle name="AeE­ [0]_laroux 8 6" xfId="8955"/>
    <cellStyle name="ÅëÈ­ [0]_laroux 8 6" xfId="8637"/>
    <cellStyle name="AeE­ [0]_laroux 8 7" xfId="9597"/>
    <cellStyle name="ÅëÈ­ [0]_laroux 8 7" xfId="9598"/>
    <cellStyle name="AeE­ [0]_laroux 8 8" xfId="3659"/>
    <cellStyle name="ÅëÈ­ [0]_laroux 8 8" xfId="7257"/>
    <cellStyle name="AeE­ [0]_laroux 8 9" xfId="7615"/>
    <cellStyle name="ÅëÈ­ [0]_laroux 8 9" xfId="7626"/>
    <cellStyle name="AeE­ [0]_laroux 9" xfId="2504"/>
    <cellStyle name="ÅëÈ­ [0]_laroux 9" xfId="2505"/>
    <cellStyle name="AeE­ [0]_laroux 9 10" xfId="10088"/>
    <cellStyle name="ÅëÈ­ [0]_laroux 9 10" xfId="11137"/>
    <cellStyle name="AeE­ [0]_laroux 9 2" xfId="4851"/>
    <cellStyle name="ÅëÈ­ [0]_laroux 9 2" xfId="5323"/>
    <cellStyle name="AeE­ [0]_laroux 9 3" xfId="7646"/>
    <cellStyle name="ÅëÈ­ [0]_laroux 9 3" xfId="8078"/>
    <cellStyle name="AeE­ [0]_laroux 9 4" xfId="8692"/>
    <cellStyle name="ÅëÈ­ [0]_laroux 9 4" xfId="8828"/>
    <cellStyle name="AeE­ [0]_laroux 9 5" xfId="3578"/>
    <cellStyle name="ÅëÈ­ [0]_laroux 9 5" xfId="8369"/>
    <cellStyle name="AeE­ [0]_laroux 9 6" xfId="7541"/>
    <cellStyle name="ÅëÈ­ [0]_laroux 9 6" xfId="4395"/>
    <cellStyle name="AeE­ [0]_laroux 9 7" xfId="3461"/>
    <cellStyle name="ÅëÈ­ [0]_laroux 9 7" xfId="7096"/>
    <cellStyle name="AeE­ [0]_laroux 9 8" xfId="7239"/>
    <cellStyle name="ÅëÈ­ [0]_laroux 9 8" xfId="8558"/>
    <cellStyle name="AeE­ [0]_laroux 9 9" xfId="7474"/>
    <cellStyle name="ÅëÈ­ [0]_laroux 9 9" xfId="7754"/>
    <cellStyle name="AeE­ [0]_laroux_1" xfId="2506"/>
    <cellStyle name="ÅëÈ­ [0]_laroux_1" xfId="687"/>
    <cellStyle name="AeE­ [0]_laroux_1 10" xfId="688"/>
    <cellStyle name="ÅëÈ­ [0]_laroux_1 10" xfId="2507"/>
    <cellStyle name="AeE­ [0]_laroux_1 11" xfId="2508"/>
    <cellStyle name="ÅëÈ­ [0]_laroux_1 11" xfId="2509"/>
    <cellStyle name="AeE­ [0]_laroux_1 12" xfId="2510"/>
    <cellStyle name="ÅëÈ­ [0]_laroux_1 12" xfId="2511"/>
    <cellStyle name="AeE­ [0]_laroux_1 13" xfId="2512"/>
    <cellStyle name="ÅëÈ­ [0]_laroux_1 13" xfId="2513"/>
    <cellStyle name="AeE­ [0]_laroux_1 14" xfId="2514"/>
    <cellStyle name="ÅëÈ­ [0]_laroux_1 14" xfId="2515"/>
    <cellStyle name="AeE­ [0]_laroux_1 2" xfId="2516"/>
    <cellStyle name="ÅëÈ­ [0]_laroux_1 2" xfId="2517"/>
    <cellStyle name="AeE­ [0]_laroux_1 2 10" xfId="7904"/>
    <cellStyle name="ÅëÈ­ [0]_laroux_1 2 10" xfId="8487"/>
    <cellStyle name="AeE­ [0]_laroux_1 2 11" xfId="9937"/>
    <cellStyle name="ÅëÈ­ [0]_laroux_1 2 2" xfId="4106"/>
    <cellStyle name="AeE­ [0]_laroux_1 2 3" xfId="4105"/>
    <cellStyle name="ÅëÈ­ [0]_laroux_1 2 3" xfId="7157"/>
    <cellStyle name="AeE­ [0]_laroux_1 2 4" xfId="7156"/>
    <cellStyle name="ÅëÈ­ [0]_laroux_1 2 4" xfId="8152"/>
    <cellStyle name="AeE­ [0]_laroux_1 2 5" xfId="8153"/>
    <cellStyle name="ÅëÈ­ [0]_laroux_1 2 5" xfId="7055"/>
    <cellStyle name="AeE­ [0]_laroux_1 2 6" xfId="7054"/>
    <cellStyle name="ÅëÈ­ [0]_laroux_1 2 6" xfId="8181"/>
    <cellStyle name="AeE­ [0]_laroux_1 2 7" xfId="8982"/>
    <cellStyle name="ÅëÈ­ [0]_laroux_1 2 7" xfId="9225"/>
    <cellStyle name="AeE­ [0]_laroux_1 2 8" xfId="7516"/>
    <cellStyle name="ÅëÈ­ [0]_laroux_1 2 8" xfId="9724"/>
    <cellStyle name="AeE­ [0]_laroux_1 2 9" xfId="8231"/>
    <cellStyle name="ÅëÈ­ [0]_laroux_1 2 9" xfId="10123"/>
    <cellStyle name="AeE­ [0]_laroux_1 3 2" xfId="2518"/>
    <cellStyle name="ÅëÈ­ [0]_laroux_1 4" xfId="2519"/>
    <cellStyle name="AeE­ [0]_laroux_1 4 2" xfId="2520"/>
    <cellStyle name="ÅëÈ­ [0]_laroux_1 5" xfId="2521"/>
    <cellStyle name="AeE­ [0]_laroux_1 5 2" xfId="2522"/>
    <cellStyle name="ÅëÈ­ [0]_laroux_1 6" xfId="2523"/>
    <cellStyle name="AeE­ [0]_laroux_1 7" xfId="2524"/>
    <cellStyle name="ÅëÈ­ [0]_laroux_1 7" xfId="2525"/>
    <cellStyle name="AeE­ [0]_laroux_1 8" xfId="2526"/>
    <cellStyle name="ÅëÈ­ [0]_laroux_1 8" xfId="2527"/>
    <cellStyle name="AeE­ [0]_laroux_1 9" xfId="2528"/>
    <cellStyle name="ÅëÈ­ [0]_laroux_1 9" xfId="2529"/>
    <cellStyle name="AeE­ [0]_laroux_2" xfId="2530"/>
    <cellStyle name="ÅëÈ­ [0]_laroux_2" xfId="689"/>
    <cellStyle name="AeE­ [0]_laroux_2_기본DATA" xfId="4109"/>
    <cellStyle name="ÅëÈ­ [0]_laroux_2_기본DATA" xfId="4110"/>
    <cellStyle name="AeE­ [0]_laroux_2_보고서1(1)" xfId="4111"/>
    <cellStyle name="ÅëÈ­ [0]_laroux_2_보고서1(1)" xfId="4112"/>
    <cellStyle name="AeE­ [0]_laroux_3" xfId="690"/>
    <cellStyle name="ÅëÈ­ [0]_laroux_3" xfId="691"/>
    <cellStyle name="AeE­ [0]_laroux_3 10" xfId="692"/>
    <cellStyle name="ÅëÈ­ [0]_laroux_3 10" xfId="2531"/>
    <cellStyle name="AeE­ [0]_laroux_3 10 10" xfId="7398"/>
    <cellStyle name="ÅëÈ­ [0]_laroux_3 10 10" xfId="3413"/>
    <cellStyle name="AeE­ [0]_laroux_3 10 2" xfId="4115"/>
    <cellStyle name="ÅëÈ­ [0]_laroux_3 10 2" xfId="3794"/>
    <cellStyle name="AeE­ [0]_laroux_3 10 3" xfId="7163"/>
    <cellStyle name="ÅëÈ­ [0]_laroux_3 10 3" xfId="6946"/>
    <cellStyle name="AeE­ [0]_laroux_3 10 4" xfId="9048"/>
    <cellStyle name="ÅëÈ­ [0]_laroux_3 10 4" xfId="8886"/>
    <cellStyle name="AeE­ [0]_laroux_3 10 5" xfId="9153"/>
    <cellStyle name="ÅëÈ­ [0]_laroux_3 10 5" xfId="3488"/>
    <cellStyle name="AeE­ [0]_laroux_3 10 6" xfId="8996"/>
    <cellStyle name="ÅëÈ­ [0]_laroux_3 10 6" xfId="8414"/>
    <cellStyle name="AeE­ [0]_laroux_3 10 7" xfId="8689"/>
    <cellStyle name="ÅëÈ­ [0]_laroux_3 10 7" xfId="9265"/>
    <cellStyle name="AeE­ [0]_laroux_3 10 8" xfId="8629"/>
    <cellStyle name="ÅëÈ­ [0]_laroux_3 10 8" xfId="9758"/>
    <cellStyle name="AeE­ [0]_laroux_3 10 9" xfId="7013"/>
    <cellStyle name="ÅëÈ­ [0]_laroux_3 10 9" xfId="10152"/>
    <cellStyle name="AeE­ [0]_laroux_3 11" xfId="2532"/>
    <cellStyle name="ÅëÈ­ [0]_laroux_3 11" xfId="2533"/>
    <cellStyle name="AeE­ [0]_laroux_3 11 10" xfId="10623"/>
    <cellStyle name="ÅëÈ­ [0]_laroux_3 11 10" xfId="10742"/>
    <cellStyle name="AeE­ [0]_laroux_3 11 2" xfId="5370"/>
    <cellStyle name="ÅëÈ­ [0]_laroux_3 11 2" xfId="5369"/>
    <cellStyle name="AeE­ [0]_laroux_3 11 3" xfId="8114"/>
    <cellStyle name="ÅëÈ­ [0]_laroux_3 11 3" xfId="8113"/>
    <cellStyle name="AeE­ [0]_laroux_3 11 4" xfId="7719"/>
    <cellStyle name="ÅëÈ­ [0]_laroux_3 11 4" xfId="7976"/>
    <cellStyle name="AeE­ [0]_laroux_3 11 5" xfId="8509"/>
    <cellStyle name="ÅëÈ­ [0]_laroux_3 11 5" xfId="8468"/>
    <cellStyle name="AeE­ [0]_laroux_3 11 6" xfId="7439"/>
    <cellStyle name="ÅëÈ­ [0]_laroux_3 11 6" xfId="7886"/>
    <cellStyle name="AeE­ [0]_laroux_3 11 7" xfId="7053"/>
    <cellStyle name="ÅëÈ­ [0]_laroux_3 11 7" xfId="7492"/>
    <cellStyle name="AeE­ [0]_laroux_3 11 8" xfId="9046"/>
    <cellStyle name="ÅëÈ­ [0]_laroux_3 11 8" xfId="9271"/>
    <cellStyle name="AeE­ [0]_laroux_3 11 9" xfId="3457"/>
    <cellStyle name="ÅëÈ­ [0]_laroux_3 11 9" xfId="9764"/>
    <cellStyle name="AeE­ [0]_laroux_3 12" xfId="2534"/>
    <cellStyle name="ÅëÈ­ [0]_laroux_3 12" xfId="2535"/>
    <cellStyle name="AeE­ [0]_laroux_3 12 10" xfId="10354"/>
    <cellStyle name="ÅëÈ­ [0]_laroux_3 12 10" xfId="7795"/>
    <cellStyle name="AeE­ [0]_laroux_3 12 2" xfId="4054"/>
    <cellStyle name="ÅëÈ­ [0]_laroux_3 12 2" xfId="4053"/>
    <cellStyle name="AeE­ [0]_laroux_3 12 3" xfId="7128"/>
    <cellStyle name="ÅëÈ­ [0]_laroux_3 12 3" xfId="7127"/>
    <cellStyle name="AeE­ [0]_laroux_3 12 4" xfId="9024"/>
    <cellStyle name="ÅëÈ­ [0]_laroux_3 12 4" xfId="9025"/>
    <cellStyle name="AeE­ [0]_laroux_3 12 5" xfId="8250"/>
    <cellStyle name="ÅëÈ­ [0]_laroux_3 12 5" xfId="8781"/>
    <cellStyle name="AeE­ [0]_laroux_3 12 6" xfId="7542"/>
    <cellStyle name="ÅëÈ­ [0]_laroux_3 12 6" xfId="8415"/>
    <cellStyle name="AeE­ [0]_laroux_3 12 7" xfId="8119"/>
    <cellStyle name="ÅëÈ­ [0]_laroux_3 12 7" xfId="8026"/>
    <cellStyle name="AeE­ [0]_laroux_3 12 8" xfId="3638"/>
    <cellStyle name="ÅëÈ­ [0]_laroux_3 12 8" xfId="7842"/>
    <cellStyle name="AeE­ [0]_laroux_3 12 9" xfId="9616"/>
    <cellStyle name="ÅëÈ­ [0]_laroux_3 12 9" xfId="9546"/>
    <cellStyle name="AeE­ [0]_laroux_3 13" xfId="2536"/>
    <cellStyle name="ÅëÈ­ [0]_laroux_3 13" xfId="2537"/>
    <cellStyle name="AeE­ [0]_laroux_3 13 10" xfId="10515"/>
    <cellStyle name="ÅëÈ­ [0]_laroux_3 13 10" xfId="10312"/>
    <cellStyle name="AeE­ [0]_laroux_3 13 2" xfId="5433"/>
    <cellStyle name="ÅëÈ­ [0]_laroux_3 13 2" xfId="5432"/>
    <cellStyle name="AeE­ [0]_laroux_3 13 3" xfId="8162"/>
    <cellStyle name="ÅëÈ­ [0]_laroux_3 13 3" xfId="8161"/>
    <cellStyle name="AeE­ [0]_laroux_3 13 4" xfId="4380"/>
    <cellStyle name="ÅëÈ­ [0]_laroux_3 13 4" xfId="8191"/>
    <cellStyle name="AeE­ [0]_laroux_3 13 5" xfId="7022"/>
    <cellStyle name="ÅëÈ­ [0]_laroux_3 13 5" xfId="6979"/>
    <cellStyle name="AeE­ [0]_laroux_3 13 6" xfId="8465"/>
    <cellStyle name="ÅëÈ­ [0]_laroux_3 13 6" xfId="3429"/>
    <cellStyle name="AeE­ [0]_laroux_3 13 7" xfId="9282"/>
    <cellStyle name="ÅëÈ­ [0]_laroux_3 13 7" xfId="3529"/>
    <cellStyle name="AeE­ [0]_laroux_3 13 8" xfId="9776"/>
    <cellStyle name="ÅëÈ­ [0]_laroux_3 13 8" xfId="7721"/>
    <cellStyle name="AeE­ [0]_laroux_3 13 9" xfId="10169"/>
    <cellStyle name="ÅëÈ­ [0]_laroux_3 13 9" xfId="7457"/>
    <cellStyle name="AeE­ [0]_laroux_3 14" xfId="2538"/>
    <cellStyle name="ÅëÈ­ [0]_laroux_3 14" xfId="2539"/>
    <cellStyle name="AeE­ [0]_laroux_3 14 10" xfId="8736"/>
    <cellStyle name="ÅëÈ­ [0]_laroux_3 14 10" xfId="10417"/>
    <cellStyle name="AeE­ [0]_laroux_3 14 2" xfId="4413"/>
    <cellStyle name="ÅëÈ­ [0]_laroux_3 14 2" xfId="4412"/>
    <cellStyle name="AeE­ [0]_laroux_3 14 3" xfId="7355"/>
    <cellStyle name="ÅëÈ­ [0]_laroux_3 14 3" xfId="7354"/>
    <cellStyle name="AeE­ [0]_laroux_3 14 4" xfId="8208"/>
    <cellStyle name="ÅëÈ­ [0]_laroux_3 14 4" xfId="7434"/>
    <cellStyle name="AeE­ [0]_laroux_3 14 5" xfId="6973"/>
    <cellStyle name="ÅëÈ­ [0]_laroux_3 14 5" xfId="6966"/>
    <cellStyle name="AeE­ [0]_laroux_3 14 6" xfId="7338"/>
    <cellStyle name="ÅëÈ­ [0]_laroux_3 14 6" xfId="3462"/>
    <cellStyle name="AeE­ [0]_laroux_3 14 7" xfId="7685"/>
    <cellStyle name="ÅëÈ­ [0]_laroux_3 14 7" xfId="3496"/>
    <cellStyle name="AeE­ [0]_laroux_3 14 8" xfId="9133"/>
    <cellStyle name="ÅëÈ­ [0]_laroux_3 14 8" xfId="7114"/>
    <cellStyle name="AeE­ [0]_laroux_3 14 9" xfId="7020"/>
    <cellStyle name="ÅëÈ­ [0]_laroux_3 14 9" xfId="3536"/>
    <cellStyle name="AeE­ [0]_laroux_3 15" xfId="5491"/>
    <cellStyle name="ÅëÈ­ [0]_laroux_3 15" xfId="5490"/>
    <cellStyle name="AeE­ [0]_laroux_3 16" xfId="4570"/>
    <cellStyle name="ÅëÈ­ [0]_laroux_3 16" xfId="4569"/>
    <cellStyle name="AeE­ [0]_laroux_3 17" xfId="5558"/>
    <cellStyle name="ÅëÈ­ [0]_laroux_3 17" xfId="5557"/>
    <cellStyle name="AeE­ [0]_laroux_3 18" xfId="4781"/>
    <cellStyle name="ÅëÈ­ [0]_laroux_3 18" xfId="4780"/>
    <cellStyle name="AeE­ [0]_laroux_3 19" xfId="5619"/>
    <cellStyle name="ÅëÈ­ [0]_laroux_3 19" xfId="5618"/>
    <cellStyle name="AeE­ [0]_laroux_3 2" xfId="2540"/>
    <cellStyle name="ÅëÈ­ [0]_laroux_3 2" xfId="2541"/>
    <cellStyle name="AeE­ [0]_laroux_3 2 10" xfId="9460"/>
    <cellStyle name="ÅëÈ­ [0]_laroux_3 2 10" xfId="8582"/>
    <cellStyle name="AeE­ [0]_laroux_3 2 11" xfId="9558"/>
    <cellStyle name="ÅëÈ­ [0]_laroux_3 2 2" xfId="4116"/>
    <cellStyle name="AeE­ [0]_laroux_3 2 3" xfId="4113"/>
    <cellStyle name="ÅëÈ­ [0]_laroux_3 2 3" xfId="7164"/>
    <cellStyle name="AeE­ [0]_laroux_3 2 4" xfId="7162"/>
    <cellStyle name="ÅëÈ­ [0]_laroux_3 2 4" xfId="9017"/>
    <cellStyle name="AeE­ [0]_laroux_3 2 5" xfId="7788"/>
    <cellStyle name="ÅëÈ­ [0]_laroux_3 2 5" xfId="9158"/>
    <cellStyle name="AeE­ [0]_laroux_3 2 6" xfId="7138"/>
    <cellStyle name="ÅëÈ­ [0]_laroux_3 2 6" xfId="7115"/>
    <cellStyle name="AeE­ [0]_laroux_3 2 7" xfId="7049"/>
    <cellStyle name="ÅëÈ­ [0]_laroux_3 2 7" xfId="8261"/>
    <cellStyle name="AeE­ [0]_laroux_3 2 8" xfId="7944"/>
    <cellStyle name="ÅëÈ­ [0]_laroux_3 2 8" xfId="7231"/>
    <cellStyle name="AeE­ [0]_laroux_3 2 9" xfId="7549"/>
    <cellStyle name="ÅëÈ­ [0]_laroux_3 2 9" xfId="3618"/>
    <cellStyle name="AeE­ [0]_laroux_3 20" xfId="5671"/>
    <cellStyle name="ÅëÈ­ [0]_laroux_3 20" xfId="5670"/>
    <cellStyle name="AeE­ [0]_laroux_3 21" xfId="5751"/>
    <cellStyle name="ÅëÈ­ [0]_laroux_3 21" xfId="5750"/>
    <cellStyle name="AeE­ [0]_laroux_3 22" xfId="5815"/>
    <cellStyle name="ÅëÈ­ [0]_laroux_3 22" xfId="5814"/>
    <cellStyle name="AeE­ [0]_laroux_3 23" xfId="5877"/>
    <cellStyle name="ÅëÈ­ [0]_laroux_3 23" xfId="5876"/>
    <cellStyle name="AeE­ [0]_laroux_3 24" xfId="5941"/>
    <cellStyle name="ÅëÈ­ [0]_laroux_3 24" xfId="5940"/>
    <cellStyle name="AeE­ [0]_laroux_3 25" xfId="6003"/>
    <cellStyle name="ÅëÈ­ [0]_laroux_3 25" xfId="6002"/>
    <cellStyle name="AeE­ [0]_laroux_3 26" xfId="6067"/>
    <cellStyle name="ÅëÈ­ [0]_laroux_3 26" xfId="6066"/>
    <cellStyle name="AeE­ [0]_laroux_3 27" xfId="6129"/>
    <cellStyle name="ÅëÈ­ [0]_laroux_3 27" xfId="6128"/>
    <cellStyle name="AeE­ [0]_laroux_3 28" xfId="6191"/>
    <cellStyle name="ÅëÈ­ [0]_laroux_3 28" xfId="6190"/>
    <cellStyle name="AeE­ [0]_laroux_3 29" xfId="6253"/>
    <cellStyle name="ÅëÈ­ [0]_laroux_3 29" xfId="6252"/>
    <cellStyle name="AeE­ [0]_laroux_3 3" xfId="4117"/>
    <cellStyle name="ÅëÈ­ [0]_laroux_3 3" xfId="2542"/>
    <cellStyle name="AeE­ [0]_laroux_3 3 2" xfId="2543"/>
    <cellStyle name="ÅëÈ­ [0]_laroux_3 3 2" xfId="4118"/>
    <cellStyle name="AeE­ [0]_laroux_3 30" xfId="6314"/>
    <cellStyle name="ÅëÈ­ [0]_laroux_3 30" xfId="6313"/>
    <cellStyle name="AeE­ [0]_laroux_3 31" xfId="6375"/>
    <cellStyle name="ÅëÈ­ [0]_laroux_3 31" xfId="6374"/>
    <cellStyle name="AeE­ [0]_laroux_3 32" xfId="6435"/>
    <cellStyle name="ÅëÈ­ [0]_laroux_3 32" xfId="6434"/>
    <cellStyle name="AeE­ [0]_laroux_3 33" xfId="6494"/>
    <cellStyle name="ÅëÈ­ [0]_laroux_3 33" xfId="6493"/>
    <cellStyle name="AeE­ [0]_laroux_3 34" xfId="6550"/>
    <cellStyle name="ÅëÈ­ [0]_laroux_3 34" xfId="6549"/>
    <cellStyle name="AeE­ [0]_laroux_3 35" xfId="6604"/>
    <cellStyle name="ÅëÈ­ [0]_laroux_3 35" xfId="6603"/>
    <cellStyle name="AeE­ [0]_laroux_3 36" xfId="6655"/>
    <cellStyle name="ÅëÈ­ [0]_laroux_3 36" xfId="6654"/>
    <cellStyle name="AeE­ [0]_laroux_3 37" xfId="6703"/>
    <cellStyle name="ÅëÈ­ [0]_laroux_3 37" xfId="6702"/>
    <cellStyle name="AeE­ [0]_laroux_3 38" xfId="6749"/>
    <cellStyle name="ÅëÈ­ [0]_laroux_3 38" xfId="6748"/>
    <cellStyle name="AeE­ [0]_laroux_3 39" xfId="6791"/>
    <cellStyle name="ÅëÈ­ [0]_laroux_3 39" xfId="6790"/>
    <cellStyle name="AeE­ [0]_laroux_3 4" xfId="4119"/>
    <cellStyle name="ÅëÈ­ [0]_laroux_3 4" xfId="2544"/>
    <cellStyle name="AeE­ [0]_laroux_3 4 2" xfId="2545"/>
    <cellStyle name="ÅëÈ­ [0]_laroux_3 4 2" xfId="4120"/>
    <cellStyle name="AeE­ [0]_laroux_3 40" xfId="6825"/>
    <cellStyle name="ÅëÈ­ [0]_laroux_3 40" xfId="6824"/>
    <cellStyle name="AeE­ [0]_laroux_3 41" xfId="6855"/>
    <cellStyle name="ÅëÈ­ [0]_laroux_3 41" xfId="6854"/>
    <cellStyle name="AeE­ [0]_laroux_3 42" xfId="6877"/>
    <cellStyle name="ÅëÈ­ [0]_laroux_3 42" xfId="6876"/>
    <cellStyle name="AeE­ [0]_laroux_3 43" xfId="6897"/>
    <cellStyle name="ÅëÈ­ [0]_laroux_3 43" xfId="6896"/>
    <cellStyle name="AeE­ [0]_laroux_3 44" xfId="6911"/>
    <cellStyle name="ÅëÈ­ [0]_laroux_3 44" xfId="6910"/>
    <cellStyle name="AeE­ [0]_laroux_3 5" xfId="4916"/>
    <cellStyle name="ÅëÈ­ [0]_laroux_3 5" xfId="2546"/>
    <cellStyle name="AeE­ [0]_laroux_3 5 2" xfId="2547"/>
    <cellStyle name="ÅëÈ­ [0]_laroux_3 5 2" xfId="4114"/>
    <cellStyle name="AeE­ [0]_laroux_3 6" xfId="5227"/>
    <cellStyle name="ÅëÈ­ [0]_laroux_3 6" xfId="2548"/>
    <cellStyle name="AeE­ [0]_laroux_3 7" xfId="2549"/>
    <cellStyle name="ÅëÈ­ [0]_laroux_3 7" xfId="2550"/>
    <cellStyle name="AeE­ [0]_laroux_3 7 10" xfId="10352"/>
    <cellStyle name="ÅëÈ­ [0]_laroux_3 7 10" xfId="10571"/>
    <cellStyle name="AeE­ [0]_laroux_3 7 2" xfId="4871"/>
    <cellStyle name="ÅëÈ­ [0]_laroux_3 7 2" xfId="5226"/>
    <cellStyle name="AeE­ [0]_laroux_3 7 3" xfId="7667"/>
    <cellStyle name="ÅëÈ­ [0]_laroux_3 7 3" xfId="7988"/>
    <cellStyle name="AeE­ [0]_laroux_3 7 4" xfId="7613"/>
    <cellStyle name="ÅëÈ­ [0]_laroux_3 7 4" xfId="7745"/>
    <cellStyle name="AeE­ [0]_laroux_3 7 5" xfId="9175"/>
    <cellStyle name="ÅëÈ­ [0]_laroux_3 7 5" xfId="8812"/>
    <cellStyle name="AeE­ [0]_laroux_3 7 6" xfId="9673"/>
    <cellStyle name="ÅëÈ­ [0]_laroux_3 7 6" xfId="8847"/>
    <cellStyle name="AeE­ [0]_laroux_3 7 7" xfId="10074"/>
    <cellStyle name="ÅëÈ­ [0]_laroux_3 7 7" xfId="7522"/>
    <cellStyle name="AeE­ [0]_laroux_3 7 8" xfId="10438"/>
    <cellStyle name="ÅëÈ­ [0]_laroux_3 7 8" xfId="9415"/>
    <cellStyle name="AeE­ [0]_laroux_3 7 9" xfId="10750"/>
    <cellStyle name="ÅëÈ­ [0]_laroux_3 7 9" xfId="9899"/>
    <cellStyle name="AeE­ [0]_laroux_3 8" xfId="2551"/>
    <cellStyle name="ÅëÈ­ [0]_laroux_3 8" xfId="2552"/>
    <cellStyle name="AeE­ [0]_laroux_3 8 10" xfId="9939"/>
    <cellStyle name="ÅëÈ­ [0]_laroux_3 8 10" xfId="9643"/>
    <cellStyle name="AeE­ [0]_laroux_3 8 2" xfId="5307"/>
    <cellStyle name="ÅëÈ­ [0]_laroux_3 8 2" xfId="4872"/>
    <cellStyle name="AeE­ [0]_laroux_3 8 3" xfId="8062"/>
    <cellStyle name="ÅëÈ­ [0]_laroux_3 8 3" xfId="7668"/>
    <cellStyle name="AeE­ [0]_laroux_3 8 4" xfId="9075"/>
    <cellStyle name="ÅëÈ­ [0]_laroux_3 8 4" xfId="8251"/>
    <cellStyle name="AeE­ [0]_laroux_3 8 5" xfId="7591"/>
    <cellStyle name="ÅëÈ­ [0]_laroux_3 8 5" xfId="9176"/>
    <cellStyle name="AeE­ [0]_laroux_3 8 6" xfId="9371"/>
    <cellStyle name="ÅëÈ­ [0]_laroux_3 8 6" xfId="9674"/>
    <cellStyle name="AeE­ [0]_laroux_3 8 7" xfId="9856"/>
    <cellStyle name="ÅëÈ­ [0]_laroux_3 8 7" xfId="10075"/>
    <cellStyle name="AeE­ [0]_laroux_3 8 8" xfId="10239"/>
    <cellStyle name="ÅëÈ­ [0]_laroux_3 8 8" xfId="10439"/>
    <cellStyle name="AeE­ [0]_laroux_3 8 9" xfId="10584"/>
    <cellStyle name="ÅëÈ­ [0]_laroux_3 8 9" xfId="10751"/>
    <cellStyle name="AeE­ [0]_laroux_3 9" xfId="2553"/>
    <cellStyle name="ÅëÈ­ [0]_laroux_3 9" xfId="2554"/>
    <cellStyle name="AeE­ [0]_laroux_3 9 10" xfId="9798"/>
    <cellStyle name="ÅëÈ­ [0]_laroux_3 9 10" xfId="10288"/>
    <cellStyle name="AeE­ [0]_laroux_3 9 2" xfId="3795"/>
    <cellStyle name="ÅëÈ­ [0]_laroux_3 9 2" xfId="5306"/>
    <cellStyle name="AeE­ [0]_laroux_3 9 3" xfId="6947"/>
    <cellStyle name="ÅëÈ­ [0]_laroux_3 9 3" xfId="8061"/>
    <cellStyle name="AeE­ [0]_laroux_3 9 4" xfId="8885"/>
    <cellStyle name="ÅëÈ­ [0]_laroux_3 9 4" xfId="9096"/>
    <cellStyle name="AeE­ [0]_laroux_3 9 5" xfId="7509"/>
    <cellStyle name="ÅëÈ­ [0]_laroux_3 9 5" xfId="8069"/>
    <cellStyle name="AeE­ [0]_laroux_3 9 6" xfId="7450"/>
    <cellStyle name="ÅëÈ­ [0]_laroux_3 9 6" xfId="9143"/>
    <cellStyle name="AeE­ [0]_laroux_3 9 7" xfId="3592"/>
    <cellStyle name="ÅëÈ­ [0]_laroux_3 9 7" xfId="7059"/>
    <cellStyle name="AeE­ [0]_laroux_3 9 8" xfId="8293"/>
    <cellStyle name="ÅëÈ­ [0]_laroux_3 9 8" xfId="8832"/>
    <cellStyle name="AeE­ [0]_laroux_3 9 9" xfId="8151"/>
    <cellStyle name="ÅëÈ­ [0]_laroux_3 9 9" xfId="7243"/>
    <cellStyle name="AeE­ [0]_laroux_3_보고서1(1)" xfId="4121"/>
    <cellStyle name="ÅëÈ­ [0]_laroux_3_보고서1(1)" xfId="4122"/>
    <cellStyle name="AeE­ [0]_laroux_4" xfId="2555"/>
    <cellStyle name="ÅëÈ­ [0]_laroux_4" xfId="693"/>
    <cellStyle name="AeE­ [0]_laroux_5" xfId="694"/>
    <cellStyle name="ÅëÈ­ [0]_laroux_5" xfId="695"/>
    <cellStyle name="AeE­ [0]_laroux_기본DATA" xfId="4127"/>
    <cellStyle name="ÅëÈ­ [0]_laroux_기본DATA" xfId="4128"/>
    <cellStyle name="AeE­ [0]_laroux_보고서1(1)" xfId="4129"/>
    <cellStyle name="ÅëÈ­ [0]_laroux_보고서1(1)" xfId="4130"/>
    <cellStyle name="AeE­ [0]_MBO_0" xfId="696"/>
    <cellStyle name="ÅëÈ­ [0]_MBO_0" xfId="697"/>
    <cellStyle name="AeE­ [0]_MBO_0 10" xfId="698"/>
    <cellStyle name="ÅëÈ­ [0]_MBO_0 10" xfId="2556"/>
    <cellStyle name="AeE­ [0]_MBO_0 10 10" xfId="10861"/>
    <cellStyle name="ÅëÈ­ [0]_MBO_0 10 10" xfId="10243"/>
    <cellStyle name="AeE­ [0]_MBO_0 10 2" xfId="4133"/>
    <cellStyle name="ÅëÈ­ [0]_MBO_0 10 2" xfId="3756"/>
    <cellStyle name="AeE­ [0]_MBO_0 10 3" xfId="7174"/>
    <cellStyle name="ÅëÈ­ [0]_MBO_0 10 3" xfId="3406"/>
    <cellStyle name="AeE­ [0]_MBO_0 10 4" xfId="8713"/>
    <cellStyle name="ÅëÈ­ [0]_MBO_0 10 4" xfId="7331"/>
    <cellStyle name="AeE­ [0]_MBO_0 10 5" xfId="7526"/>
    <cellStyle name="ÅëÈ­ [0]_MBO_0 10 5" xfId="3492"/>
    <cellStyle name="AeE­ [0]_MBO_0 10 6" xfId="9269"/>
    <cellStyle name="ÅëÈ­ [0]_MBO_0 10 6" xfId="9286"/>
    <cellStyle name="AeE­ [0]_MBO_0 10 7" xfId="9762"/>
    <cellStyle name="ÅëÈ­ [0]_MBO_0 10 7" xfId="9779"/>
    <cellStyle name="AeE­ [0]_MBO_0 10 8" xfId="10156"/>
    <cellStyle name="ÅëÈ­ [0]_MBO_0 10 8" xfId="10172"/>
    <cellStyle name="AeE­ [0]_MBO_0 10 9" xfId="10507"/>
    <cellStyle name="ÅëÈ­ [0]_MBO_0 10 9" xfId="10520"/>
    <cellStyle name="AeE­ [0]_MBO_0 11" xfId="2557"/>
    <cellStyle name="ÅëÈ­ [0]_MBO_0 11" xfId="2558"/>
    <cellStyle name="AeE­ [0]_MBO_0 11 10" xfId="10971"/>
    <cellStyle name="ÅëÈ­ [0]_MBO_0 11 10" xfId="10972"/>
    <cellStyle name="AeE­ [0]_MBO_0 11 2" xfId="5349"/>
    <cellStyle name="ÅëÈ­ [0]_MBO_0 11 2" xfId="5348"/>
    <cellStyle name="AeE­ [0]_MBO_0 11 3" xfId="8097"/>
    <cellStyle name="ÅëÈ­ [0]_MBO_0 11 3" xfId="8096"/>
    <cellStyle name="AeE­ [0]_MBO_0 11 4" xfId="8358"/>
    <cellStyle name="ÅëÈ­ [0]_MBO_0 11 4" xfId="8400"/>
    <cellStyle name="AeE­ [0]_MBO_0 11 5" xfId="9262"/>
    <cellStyle name="ÅëÈ­ [0]_MBO_0 11 5" xfId="9263"/>
    <cellStyle name="AeE­ [0]_MBO_0 11 6" xfId="9755"/>
    <cellStyle name="ÅëÈ­ [0]_MBO_0 11 6" xfId="9756"/>
    <cellStyle name="AeE­ [0]_MBO_0 11 7" xfId="10149"/>
    <cellStyle name="ÅëÈ­ [0]_MBO_0 11 7" xfId="10150"/>
    <cellStyle name="AeE­ [0]_MBO_0 11 8" xfId="10502"/>
    <cellStyle name="ÅëÈ­ [0]_MBO_0 11 8" xfId="10503"/>
    <cellStyle name="AeE­ [0]_MBO_0 11 9" xfId="10791"/>
    <cellStyle name="ÅëÈ­ [0]_MBO_0 11 9" xfId="10792"/>
    <cellStyle name="AeE­ [0]_MBO_0 12" xfId="2559"/>
    <cellStyle name="ÅëÈ­ [0]_MBO_0 12" xfId="2560"/>
    <cellStyle name="AeE­ [0]_MBO_0 12 10" xfId="3537"/>
    <cellStyle name="ÅëÈ­ [0]_MBO_0 12 10" xfId="9251"/>
    <cellStyle name="AeE­ [0]_MBO_0 12 2" xfId="3926"/>
    <cellStyle name="ÅëÈ­ [0]_MBO_0 12 2" xfId="3925"/>
    <cellStyle name="AeE­ [0]_MBO_0 12 3" xfId="7031"/>
    <cellStyle name="ÅëÈ­ [0]_MBO_0 12 3" xfId="7030"/>
    <cellStyle name="AeE­ [0]_MBO_0 12 4" xfId="9007"/>
    <cellStyle name="ÅëÈ­ [0]_MBO_0 12 4" xfId="9040"/>
    <cellStyle name="AeE­ [0]_MBO_0 12 5" xfId="7140"/>
    <cellStyle name="ÅëÈ­ [0]_MBO_0 12 5" xfId="7139"/>
    <cellStyle name="AeE­ [0]_MBO_0 12 6" xfId="9320"/>
    <cellStyle name="ÅëÈ­ [0]_MBO_0 12 6" xfId="9285"/>
    <cellStyle name="AeE­ [0]_MBO_0 12 7" xfId="9811"/>
    <cellStyle name="ÅëÈ­ [0]_MBO_0 12 7" xfId="9778"/>
    <cellStyle name="AeE­ [0]_MBO_0 12 8" xfId="10205"/>
    <cellStyle name="ÅëÈ­ [0]_MBO_0 12 8" xfId="10171"/>
    <cellStyle name="AeE­ [0]_MBO_0 12 9" xfId="10550"/>
    <cellStyle name="ÅëÈ­ [0]_MBO_0 12 9" xfId="10518"/>
    <cellStyle name="AeE­ [0]_MBO_0 13" xfId="2561"/>
    <cellStyle name="ÅëÈ­ [0]_MBO_0 13" xfId="2562"/>
    <cellStyle name="AeE­ [0]_MBO_0 13 10" xfId="11035"/>
    <cellStyle name="ÅëÈ­ [0]_MBO_0 13 10" xfId="11053"/>
    <cellStyle name="AeE­ [0]_MBO_0 13 2" xfId="5412"/>
    <cellStyle name="ÅëÈ­ [0]_MBO_0 13 2" xfId="5411"/>
    <cellStyle name="AeE­ [0]_MBO_0 13 3" xfId="8147"/>
    <cellStyle name="ÅëÈ­ [0]_MBO_0 13 3" xfId="8146"/>
    <cellStyle name="AeE­ [0]_MBO_0 13 4" xfId="8537"/>
    <cellStyle name="ÅëÈ­ [0]_MBO_0 13 4" xfId="8536"/>
    <cellStyle name="AeE­ [0]_MBO_0 13 5" xfId="9419"/>
    <cellStyle name="ÅëÈ­ [0]_MBO_0 13 5" xfId="9450"/>
    <cellStyle name="AeE­ [0]_MBO_0 13 6" xfId="9903"/>
    <cellStyle name="ÅëÈ­ [0]_MBO_0 13 6" xfId="9927"/>
    <cellStyle name="AeE­ [0]_MBO_0 13 7" xfId="10279"/>
    <cellStyle name="ÅëÈ­ [0]_MBO_0 13 7" xfId="10302"/>
    <cellStyle name="AeE­ [0]_MBO_0 13 8" xfId="10619"/>
    <cellStyle name="ÅëÈ­ [0]_MBO_0 13 8" xfId="10638"/>
    <cellStyle name="AeE­ [0]_MBO_0 13 9" xfId="10886"/>
    <cellStyle name="ÅëÈ­ [0]_MBO_0 13 9" xfId="10904"/>
    <cellStyle name="AeE­ [0]_MBO_0 14" xfId="2563"/>
    <cellStyle name="ÅëÈ­ [0]_MBO_0 14" xfId="2564"/>
    <cellStyle name="AeE­ [0]_MBO_0 14 10" xfId="9849"/>
    <cellStyle name="ÅëÈ­ [0]_MBO_0 14 10" xfId="9640"/>
    <cellStyle name="AeE­ [0]_MBO_0 14 2" xfId="4360"/>
    <cellStyle name="ÅëÈ­ [0]_MBO_0 14 2" xfId="4359"/>
    <cellStyle name="AeE­ [0]_MBO_0 14 3" xfId="7315"/>
    <cellStyle name="ÅëÈ­ [0]_MBO_0 14 3" xfId="7314"/>
    <cellStyle name="AeE­ [0]_MBO_0 14 4" xfId="8178"/>
    <cellStyle name="ÅëÈ­ [0]_MBO_0 14 4" xfId="7381"/>
    <cellStyle name="AeE­ [0]_MBO_0 14 5" xfId="3620"/>
    <cellStyle name="ÅëÈ­ [0]_MBO_0 14 5" xfId="7036"/>
    <cellStyle name="AeE­ [0]_MBO_0 14 6" xfId="7105"/>
    <cellStyle name="ÅëÈ­ [0]_MBO_0 14 6" xfId="8202"/>
    <cellStyle name="AeE­ [0]_MBO_0 14 7" xfId="9085"/>
    <cellStyle name="ÅëÈ­ [0]_MBO_0 14 7" xfId="7051"/>
    <cellStyle name="AeE­ [0]_MBO_0 14 8" xfId="8618"/>
    <cellStyle name="ÅëÈ­ [0]_MBO_0 14 8" xfId="9076"/>
    <cellStyle name="AeE­ [0]_MBO_0 14 9" xfId="9489"/>
    <cellStyle name="ÅëÈ­ [0]_MBO_0 14 9" xfId="7514"/>
    <cellStyle name="AeE­ [0]_MBO_0 15" xfId="5472"/>
    <cellStyle name="ÅëÈ­ [0]_MBO_0 15" xfId="5471"/>
    <cellStyle name="AeE­ [0]_MBO_0 16" xfId="4518"/>
    <cellStyle name="ÅëÈ­ [0]_MBO_0 16" xfId="4516"/>
    <cellStyle name="AeE­ [0]_MBO_0 17" xfId="5536"/>
    <cellStyle name="ÅëÈ­ [0]_MBO_0 17" xfId="5535"/>
    <cellStyle name="AeE­ [0]_MBO_0 18" xfId="4718"/>
    <cellStyle name="ÅëÈ­ [0]_MBO_0 18" xfId="4716"/>
    <cellStyle name="AeE­ [0]_MBO_0 19" xfId="5600"/>
    <cellStyle name="ÅëÈ­ [0]_MBO_0 19" xfId="5599"/>
    <cellStyle name="AeE­ [0]_MBO_0 2" xfId="2565"/>
    <cellStyle name="ÅëÈ­ [0]_MBO_0 2" xfId="2566"/>
    <cellStyle name="AeE­ [0]_MBO_0 2 10" xfId="10093"/>
    <cellStyle name="ÅëÈ­ [0]_MBO_0 2 10" xfId="11106"/>
    <cellStyle name="AeE­ [0]_MBO_0 2 11" xfId="4466"/>
    <cellStyle name="ÅëÈ­ [0]_MBO_0 2 2" xfId="4134"/>
    <cellStyle name="AeE­ [0]_MBO_0 2 3" xfId="4131"/>
    <cellStyle name="ÅëÈ­ [0]_MBO_0 2 3" xfId="7175"/>
    <cellStyle name="AeE­ [0]_MBO_0 2 4" xfId="7173"/>
    <cellStyle name="ÅëÈ­ [0]_MBO_0 2 4" xfId="8712"/>
    <cellStyle name="AeE­ [0]_MBO_0 2 5" xfId="8750"/>
    <cellStyle name="ÅëÈ­ [0]_MBO_0 2 5" xfId="7527"/>
    <cellStyle name="AeE­ [0]_MBO_0 2 6" xfId="8783"/>
    <cellStyle name="ÅëÈ­ [0]_MBO_0 2 6" xfId="9307"/>
    <cellStyle name="AeE­ [0]_MBO_0 2 7" xfId="7384"/>
    <cellStyle name="ÅëÈ­ [0]_MBO_0 2 7" xfId="9799"/>
    <cellStyle name="AeE­ [0]_MBO_0 2 8" xfId="9226"/>
    <cellStyle name="ÅëÈ­ [0]_MBO_0 2 8" xfId="10193"/>
    <cellStyle name="AeE­ [0]_MBO_0 2 9" xfId="9694"/>
    <cellStyle name="ÅëÈ­ [0]_MBO_0 2 9" xfId="10539"/>
    <cellStyle name="AeE­ [0]_MBO_0 20" xfId="5652"/>
    <cellStyle name="ÅëÈ­ [0]_MBO_0 20" xfId="5651"/>
    <cellStyle name="AeE­ [0]_MBO_0 21" xfId="5732"/>
    <cellStyle name="ÅëÈ­ [0]_MBO_0 21" xfId="5731"/>
    <cellStyle name="AeE­ [0]_MBO_0 22" xfId="5796"/>
    <cellStyle name="ÅëÈ­ [0]_MBO_0 22" xfId="5795"/>
    <cellStyle name="AeE­ [0]_MBO_0 23" xfId="5858"/>
    <cellStyle name="ÅëÈ­ [0]_MBO_0 23" xfId="5857"/>
    <cellStyle name="AeE­ [0]_MBO_0 24" xfId="5922"/>
    <cellStyle name="ÅëÈ­ [0]_MBO_0 24" xfId="5921"/>
    <cellStyle name="AeE­ [0]_MBO_0 25" xfId="5984"/>
    <cellStyle name="ÅëÈ­ [0]_MBO_0 25" xfId="5983"/>
    <cellStyle name="AeE­ [0]_MBO_0 26" xfId="6048"/>
    <cellStyle name="ÅëÈ­ [0]_MBO_0 26" xfId="6047"/>
    <cellStyle name="AeE­ [0]_MBO_0 27" xfId="6110"/>
    <cellStyle name="ÅëÈ­ [0]_MBO_0 27" xfId="6109"/>
    <cellStyle name="AeE­ [0]_MBO_0 28" xfId="6172"/>
    <cellStyle name="ÅëÈ­ [0]_MBO_0 28" xfId="6171"/>
    <cellStyle name="AeE­ [0]_MBO_0 29" xfId="6234"/>
    <cellStyle name="ÅëÈ­ [0]_MBO_0 29" xfId="6233"/>
    <cellStyle name="AeE­ [0]_MBO_0 3" xfId="4135"/>
    <cellStyle name="ÅëÈ­ [0]_MBO_0 3" xfId="2567"/>
    <cellStyle name="AeE­ [0]_MBO_0 3 2" xfId="2568"/>
    <cellStyle name="ÅëÈ­ [0]_MBO_0 3 2" xfId="4136"/>
    <cellStyle name="AeE­ [0]_MBO_0 30" xfId="6295"/>
    <cellStyle name="ÅëÈ­ [0]_MBO_0 30" xfId="6294"/>
    <cellStyle name="AeE­ [0]_MBO_0 31" xfId="6356"/>
    <cellStyle name="ÅëÈ­ [0]_MBO_0 31" xfId="6355"/>
    <cellStyle name="AeE­ [0]_MBO_0 32" xfId="6416"/>
    <cellStyle name="ÅëÈ­ [0]_MBO_0 32" xfId="6415"/>
    <cellStyle name="AeE­ [0]_MBO_0 33" xfId="6475"/>
    <cellStyle name="ÅëÈ­ [0]_MBO_0 33" xfId="6474"/>
    <cellStyle name="AeE­ [0]_MBO_0 34" xfId="6532"/>
    <cellStyle name="ÅëÈ­ [0]_MBO_0 34" xfId="6531"/>
    <cellStyle name="AeE­ [0]_MBO_0 35" xfId="6587"/>
    <cellStyle name="ÅëÈ­ [0]_MBO_0 35" xfId="6586"/>
    <cellStyle name="AeE­ [0]_MBO_0 36" xfId="6639"/>
    <cellStyle name="ÅëÈ­ [0]_MBO_0 36" xfId="6638"/>
    <cellStyle name="AeE­ [0]_MBO_0 37" xfId="6687"/>
    <cellStyle name="ÅëÈ­ [0]_MBO_0 37" xfId="6686"/>
    <cellStyle name="AeE­ [0]_MBO_0 38" xfId="6735"/>
    <cellStyle name="ÅëÈ­ [0]_MBO_0 38" xfId="6734"/>
    <cellStyle name="AeE­ [0]_MBO_0 39" xfId="6777"/>
    <cellStyle name="ÅëÈ­ [0]_MBO_0 39" xfId="6776"/>
    <cellStyle name="AeE­ [0]_MBO_0 4" xfId="4137"/>
    <cellStyle name="ÅëÈ­ [0]_MBO_0 4" xfId="2569"/>
    <cellStyle name="AeE­ [0]_MBO_0 4 2" xfId="2570"/>
    <cellStyle name="ÅëÈ­ [0]_MBO_0 4 2" xfId="4138"/>
    <cellStyle name="AeE­ [0]_MBO_0 40" xfId="6815"/>
    <cellStyle name="ÅëÈ­ [0]_MBO_0 40" xfId="6814"/>
    <cellStyle name="AeE­ [0]_MBO_0 41" xfId="6847"/>
    <cellStyle name="ÅëÈ­ [0]_MBO_0 41" xfId="6846"/>
    <cellStyle name="AeE­ [0]_MBO_0 42" xfId="6871"/>
    <cellStyle name="ÅëÈ­ [0]_MBO_0 42" xfId="6870"/>
    <cellStyle name="AeE­ [0]_MBO_0 43" xfId="6893"/>
    <cellStyle name="ÅëÈ­ [0]_MBO_0 43" xfId="6892"/>
    <cellStyle name="AeE­ [0]_MBO_0 44" xfId="6907"/>
    <cellStyle name="ÅëÈ­ [0]_MBO_0 44" xfId="6906"/>
    <cellStyle name="AeE­ [0]_MBO_0 5" xfId="4931"/>
    <cellStyle name="ÅëÈ­ [0]_MBO_0 5" xfId="2571"/>
    <cellStyle name="AeE­ [0]_MBO_0 5 2" xfId="2572"/>
    <cellStyle name="ÅëÈ­ [0]_MBO_0 5 2" xfId="4132"/>
    <cellStyle name="AeE­ [0]_MBO_0 6" xfId="5211"/>
    <cellStyle name="ÅëÈ­ [0]_MBO_0 6" xfId="2573"/>
    <cellStyle name="AeE­ [0]_MBO_0 7" xfId="2574"/>
    <cellStyle name="ÅëÈ­ [0]_MBO_0 7" xfId="2575"/>
    <cellStyle name="AeE­ [0]_MBO_0 7 10" xfId="10934"/>
    <cellStyle name="ÅëÈ­ [0]_MBO_0 7 10" xfId="7482"/>
    <cellStyle name="AeE­ [0]_MBO_0 7 2" xfId="4888"/>
    <cellStyle name="ÅëÈ­ [0]_MBO_0 7 2" xfId="5210"/>
    <cellStyle name="AeE­ [0]_MBO_0 7 3" xfId="7682"/>
    <cellStyle name="ÅëÈ­ [0]_MBO_0 7 3" xfId="7975"/>
    <cellStyle name="AeE­ [0]_MBO_0 7 4" xfId="8068"/>
    <cellStyle name="ÅëÈ­ [0]_MBO_0 7 4" xfId="8344"/>
    <cellStyle name="AeE­ [0]_MBO_0 7 5" xfId="8853"/>
    <cellStyle name="ÅëÈ­ [0]_MBO_0 7 5" xfId="9208"/>
    <cellStyle name="AeE­ [0]_MBO_0 7 6" xfId="7574"/>
    <cellStyle name="ÅëÈ­ [0]_MBO_0 7 6" xfId="9707"/>
    <cellStyle name="AeE­ [0]_MBO_0 7 7" xfId="8921"/>
    <cellStyle name="ÅëÈ­ [0]_MBO_0 7 7" xfId="10107"/>
    <cellStyle name="AeE­ [0]_MBO_0 7 8" xfId="7414"/>
    <cellStyle name="ÅëÈ­ [0]_MBO_0 7 8" xfId="10468"/>
    <cellStyle name="AeE­ [0]_MBO_0 7 9" xfId="7977"/>
    <cellStyle name="ÅëÈ­ [0]_MBO_0 7 9" xfId="10770"/>
    <cellStyle name="AeE­ [0]_MBO_0 8" xfId="2576"/>
    <cellStyle name="ÅëÈ­ [0]_MBO_0 8" xfId="2577"/>
    <cellStyle name="AeE­ [0]_MBO_0 8 10" xfId="10578"/>
    <cellStyle name="ÅëÈ­ [0]_MBO_0 8 10" xfId="10777"/>
    <cellStyle name="AeE­ [0]_MBO_0 8 2" xfId="5289"/>
    <cellStyle name="ÅëÈ­ [0]_MBO_0 8 2" xfId="4889"/>
    <cellStyle name="AeE­ [0]_MBO_0 8 3" xfId="8046"/>
    <cellStyle name="ÅëÈ­ [0]_MBO_0 8 3" xfId="7683"/>
    <cellStyle name="AeE­ [0]_MBO_0 8 4" xfId="3604"/>
    <cellStyle name="ÅëÈ­ [0]_MBO_0 8 4" xfId="3677"/>
    <cellStyle name="AeE­ [0]_MBO_0 8 5" xfId="7076"/>
    <cellStyle name="ÅëÈ­ [0]_MBO_0 8 5" xfId="9019"/>
    <cellStyle name="AeE­ [0]_MBO_0 8 6" xfId="7510"/>
    <cellStyle name="ÅëÈ­ [0]_MBO_0 8 6" xfId="8473"/>
    <cellStyle name="AeE­ [0]_MBO_0 8 7" xfId="3636"/>
    <cellStyle name="ÅëÈ­ [0]_MBO_0 8 7" xfId="7321"/>
    <cellStyle name="AeE­ [0]_MBO_0 8 8" xfId="4424"/>
    <cellStyle name="ÅëÈ­ [0]_MBO_0 8 8" xfId="8936"/>
    <cellStyle name="AeE­ [0]_MBO_0 8 9" xfId="8142"/>
    <cellStyle name="ÅëÈ­ [0]_MBO_0 8 9" xfId="8755"/>
    <cellStyle name="AeE­ [0]_MBO_0 9" xfId="2578"/>
    <cellStyle name="ÅëÈ­ [0]_MBO_0 9" xfId="2579"/>
    <cellStyle name="AeE­ [0]_MBO_0 9 10" xfId="10001"/>
    <cellStyle name="ÅëÈ­ [0]_MBO_0 9 10" xfId="8951"/>
    <cellStyle name="AeE­ [0]_MBO_0 9 2" xfId="3757"/>
    <cellStyle name="ÅëÈ­ [0]_MBO_0 9 2" xfId="5288"/>
    <cellStyle name="AeE­ [0]_MBO_0 9 3" xfId="3405"/>
    <cellStyle name="ÅëÈ­ [0]_MBO_0 9 3" xfId="8045"/>
    <cellStyle name="AeE­ [0]_MBO_0 9 4" xfId="7332"/>
    <cellStyle name="ÅëÈ­ [0]_MBO_0 9 4" xfId="8167"/>
    <cellStyle name="AeE­ [0]_MBO_0 9 5" xfId="8502"/>
    <cellStyle name="ÅëÈ­ [0]_MBO_0 9 5" xfId="7044"/>
    <cellStyle name="AeE­ [0]_MBO_0 9 6" xfId="9315"/>
    <cellStyle name="ÅëÈ­ [0]_MBO_0 9 6" xfId="3566"/>
    <cellStyle name="AeE­ [0]_MBO_0 9 7" xfId="9806"/>
    <cellStyle name="ÅëÈ­ [0]_MBO_0 9 7" xfId="8794"/>
    <cellStyle name="AeE­ [0]_MBO_0 9 8" xfId="10199"/>
    <cellStyle name="ÅëÈ­ [0]_MBO_0 9 8" xfId="7427"/>
    <cellStyle name="AeE­ [0]_MBO_0 9 9" xfId="10546"/>
    <cellStyle name="ÅëÈ­ [0]_MBO_0 9 9" xfId="9362"/>
    <cellStyle name="AeE­ [0]_MBO_0_보고서1(1)" xfId="4139"/>
    <cellStyle name="ÅëÈ­ [0]_MBO_0_보고서1(1)" xfId="4140"/>
    <cellStyle name="AeE­ [0]_MBO96_1" xfId="2580"/>
    <cellStyle name="ÅëÈ­ [0]_MBO96_1" xfId="699"/>
    <cellStyle name="AeE­ [0]_MBO96_1 10" xfId="700"/>
    <cellStyle name="ÅëÈ­ [0]_MBO96_1 10" xfId="2581"/>
    <cellStyle name="AeE­ [0]_MBO96_1 10 10" xfId="10026"/>
    <cellStyle name="ÅëÈ­ [0]_MBO96_1 10 10" xfId="3720"/>
    <cellStyle name="AeE­ [0]_MBO96_1 10 2" xfId="5276"/>
    <cellStyle name="ÅëÈ­ [0]_MBO96_1 10 2" xfId="3728"/>
    <cellStyle name="AeE­ [0]_MBO96_1 10 3" xfId="8035"/>
    <cellStyle name="ÅëÈ­ [0]_MBO96_1 10 3" xfId="3425"/>
    <cellStyle name="AeE­ [0]_MBO96_1 10 4" xfId="8342"/>
    <cellStyle name="ÅëÈ­ [0]_MBO96_1 10 4" xfId="7347"/>
    <cellStyle name="AeE­ [0]_MBO96_1 10 5" xfId="9206"/>
    <cellStyle name="ÅëÈ­ [0]_MBO96_1 10 5" xfId="3396"/>
    <cellStyle name="AeE­ [0]_MBO96_1 10 6" xfId="9705"/>
    <cellStyle name="ÅëÈ­ [0]_MBO96_1 10 6" xfId="7455"/>
    <cellStyle name="AeE­ [0]_MBO96_1 10 7" xfId="10105"/>
    <cellStyle name="ÅëÈ­ [0]_MBO96_1 10 7" xfId="8979"/>
    <cellStyle name="AeE­ [0]_MBO96_1 10 8" xfId="10466"/>
    <cellStyle name="ÅëÈ­ [0]_MBO96_1 10 8" xfId="8448"/>
    <cellStyle name="AeE­ [0]_MBO96_1 10 9" xfId="10768"/>
    <cellStyle name="ÅëÈ­ [0]_MBO96_1 10 9" xfId="9321"/>
    <cellStyle name="AeE­ [0]_MBO96_1 11" xfId="2582"/>
    <cellStyle name="ÅëÈ­ [0]_MBO96_1 11" xfId="2583"/>
    <cellStyle name="AeE­ [0]_MBO96_1 11 10" xfId="10054"/>
    <cellStyle name="ÅëÈ­ [0]_MBO96_1 11 10" xfId="11060"/>
    <cellStyle name="AeE­ [0]_MBO96_1 11 2" xfId="3729"/>
    <cellStyle name="ÅëÈ­ [0]_MBO96_1 11 2" xfId="5337"/>
    <cellStyle name="AeE­ [0]_MBO96_1 11 3" xfId="3424"/>
    <cellStyle name="ÅëÈ­ [0]_MBO96_1 11 3" xfId="8088"/>
    <cellStyle name="AeE­ [0]_MBO96_1 11 4" xfId="7346"/>
    <cellStyle name="ÅëÈ­ [0]_MBO96_1 11 4" xfId="8561"/>
    <cellStyle name="AeE­ [0]_MBO96_1 11 5" xfId="3497"/>
    <cellStyle name="ÅëÈ­ [0]_MBO96_1 11 5" xfId="9472"/>
    <cellStyle name="AeE­ [0]_MBO96_1 11 6" xfId="7454"/>
    <cellStyle name="ÅëÈ­ [0]_MBO96_1 11 6" xfId="9922"/>
    <cellStyle name="AeE­ [0]_MBO96_1 11 7" xfId="3627"/>
    <cellStyle name="ÅëÈ­ [0]_MBO96_1 11 7" xfId="10297"/>
    <cellStyle name="AeE­ [0]_MBO96_1 11 8" xfId="8652"/>
    <cellStyle name="ÅëÈ­ [0]_MBO96_1 11 8" xfId="10634"/>
    <cellStyle name="AeE­ [0]_MBO96_1 11 9" xfId="9490"/>
    <cellStyle name="ÅëÈ­ [0]_MBO96_1 11 9" xfId="10901"/>
    <cellStyle name="AeE­ [0]_MBO96_1 12" xfId="2584"/>
    <cellStyle name="ÅëÈ­ [0]_MBO96_1 12" xfId="2585"/>
    <cellStyle name="AeE­ [0]_MBO96_1 12 10" xfId="11049"/>
    <cellStyle name="ÅëÈ­ [0]_MBO96_1 12 10" xfId="10974"/>
    <cellStyle name="AeE­ [0]_MBO96_1 12 2" xfId="5338"/>
    <cellStyle name="ÅëÈ­ [0]_MBO96_1 12 2" xfId="3903"/>
    <cellStyle name="AeE­ [0]_MBO96_1 12 3" xfId="8089"/>
    <cellStyle name="ÅëÈ­ [0]_MBO96_1 12 3" xfId="7010"/>
    <cellStyle name="AeE­ [0]_MBO96_1 12 4" xfId="8560"/>
    <cellStyle name="ÅëÈ­ [0]_MBO96_1 12 4" xfId="8360"/>
    <cellStyle name="AeE­ [0]_MBO96_1 12 5" xfId="9444"/>
    <cellStyle name="ÅëÈ­ [0]_MBO96_1 12 5" xfId="9267"/>
    <cellStyle name="AeE­ [0]_MBO96_1 12 6" xfId="9921"/>
    <cellStyle name="ÅëÈ­ [0]_MBO96_1 12 6" xfId="9760"/>
    <cellStyle name="AeE­ [0]_MBO96_1 12 7" xfId="10296"/>
    <cellStyle name="ÅëÈ­ [0]_MBO96_1 12 7" xfId="10154"/>
    <cellStyle name="AeE­ [0]_MBO96_1 12 8" xfId="10633"/>
    <cellStyle name="ÅëÈ­ [0]_MBO96_1 12 8" xfId="10505"/>
    <cellStyle name="AeE­ [0]_MBO96_1 12 9" xfId="10900"/>
    <cellStyle name="ÅëÈ­ [0]_MBO96_1 12 9" xfId="10795"/>
    <cellStyle name="AeE­ [0]_MBO96_1 13" xfId="2586"/>
    <cellStyle name="ÅëÈ­ [0]_MBO96_1 13" xfId="2587"/>
    <cellStyle name="AeE­ [0]_MBO96_1 13 10" xfId="10973"/>
    <cellStyle name="ÅëÈ­ [0]_MBO96_1 13 10" xfId="11120"/>
    <cellStyle name="AeE­ [0]_MBO96_1 13 2" xfId="3904"/>
    <cellStyle name="ÅëÈ­ [0]_MBO96_1 13 2" xfId="5400"/>
    <cellStyle name="AeE­ [0]_MBO96_1 13 3" xfId="7011"/>
    <cellStyle name="ÅëÈ­ [0]_MBO96_1 13 3" xfId="8137"/>
    <cellStyle name="AeE­ [0]_MBO96_1 13 4" xfId="8305"/>
    <cellStyle name="ÅëÈ­ [0]_MBO96_1 13 4" xfId="8714"/>
    <cellStyle name="AeE­ [0]_MBO96_1 13 5" xfId="9266"/>
    <cellStyle name="ÅëÈ­ [0]_MBO96_1 13 5" xfId="9562"/>
    <cellStyle name="AeE­ [0]_MBO96_1 13 6" xfId="9759"/>
    <cellStyle name="ÅëÈ­ [0]_MBO96_1 13 6" xfId="10005"/>
    <cellStyle name="AeE­ [0]_MBO96_1 13 7" xfId="10153"/>
    <cellStyle name="ÅëÈ­ [0]_MBO96_1 13 7" xfId="10375"/>
    <cellStyle name="AeE­ [0]_MBO96_1 13 8" xfId="10504"/>
    <cellStyle name="ÅëÈ­ [0]_MBO96_1 13 8" xfId="10698"/>
    <cellStyle name="AeE­ [0]_MBO96_1 13 9" xfId="10794"/>
    <cellStyle name="ÅëÈ­ [0]_MBO96_1 13 9" xfId="10958"/>
    <cellStyle name="AeE­ [0]_MBO96_1 14" xfId="2588"/>
    <cellStyle name="ÅëÈ­ [0]_MBO96_1 14" xfId="2589"/>
    <cellStyle name="AeE­ [0]_MBO96_1 14 10" xfId="3501"/>
    <cellStyle name="ÅëÈ­ [0]_MBO96_1 14 10" xfId="9826"/>
    <cellStyle name="AeE­ [0]_MBO96_1 14 2" xfId="5401"/>
    <cellStyle name="ÅëÈ­ [0]_MBO96_1 14 2" xfId="4324"/>
    <cellStyle name="AeE­ [0]_MBO96_1 14 3" xfId="8138"/>
    <cellStyle name="ÅëÈ­ [0]_MBO96_1 14 3" xfId="7291"/>
    <cellStyle name="AeE­ [0]_MBO96_1 14 4" xfId="8715"/>
    <cellStyle name="ÅëÈ­ [0]_MBO96_1 14 4" xfId="8780"/>
    <cellStyle name="AeE­ [0]_MBO96_1 14 5" xfId="9547"/>
    <cellStyle name="ÅëÈ­ [0]_MBO96_1 14 5" xfId="9118"/>
    <cellStyle name="AeE­ [0]_MBO96_1 14 6" xfId="9998"/>
    <cellStyle name="ÅëÈ­ [0]_MBO96_1 14 6" xfId="4708"/>
    <cellStyle name="AeE­ [0]_MBO96_1 14 7" xfId="10368"/>
    <cellStyle name="ÅëÈ­ [0]_MBO96_1 14 7" xfId="9418"/>
    <cellStyle name="AeE­ [0]_MBO96_1 14 8" xfId="10694"/>
    <cellStyle name="ÅëÈ­ [0]_MBO96_1 14 8" xfId="9901"/>
    <cellStyle name="AeE­ [0]_MBO96_1 14 9" xfId="10953"/>
    <cellStyle name="ÅëÈ­ [0]_MBO96_1 14 9" xfId="10277"/>
    <cellStyle name="AeE­ [0]_MBO96_1 15" xfId="4325"/>
    <cellStyle name="ÅëÈ­ [0]_MBO96_1 15" xfId="5460"/>
    <cellStyle name="AeE­ [0]_MBO96_1 16" xfId="5461"/>
    <cellStyle name="ÅëÈ­ [0]_MBO96_1 16" xfId="4462"/>
    <cellStyle name="AeE­ [0]_MBO96_1 17" xfId="4463"/>
    <cellStyle name="ÅëÈ­ [0]_MBO96_1 17" xfId="5524"/>
    <cellStyle name="AeE­ [0]_MBO96_1 18" xfId="5525"/>
    <cellStyle name="ÅëÈ­ [0]_MBO96_1 18" xfId="4642"/>
    <cellStyle name="AeE­ [0]_MBO96_1 19" xfId="4643"/>
    <cellStyle name="ÅëÈ­ [0]_MBO96_1 19" xfId="5588"/>
    <cellStyle name="AeE­ [0]_MBO96_1 2" xfId="2590"/>
    <cellStyle name="ÅëÈ­ [0]_MBO96_1 2" xfId="2591"/>
    <cellStyle name="AeE­ [0]_MBO96_1 2 10" xfId="10902"/>
    <cellStyle name="ÅëÈ­ [0]_MBO96_1 2 10" xfId="11050"/>
    <cellStyle name="AeE­ [0]_MBO96_1 2 11" xfId="11051"/>
    <cellStyle name="ÅëÈ­ [0]_MBO96_1 2 2" xfId="4144"/>
    <cellStyle name="AeE­ [0]_MBO96_1 2 3" xfId="4143"/>
    <cellStyle name="ÅëÈ­ [0]_MBO96_1 2 3" xfId="7181"/>
    <cellStyle name="AeE­ [0]_MBO96_1 2 4" xfId="7180"/>
    <cellStyle name="ÅëÈ­ [0]_MBO96_1 2 4" xfId="8535"/>
    <cellStyle name="AeE­ [0]_MBO96_1 2 5" xfId="8564"/>
    <cellStyle name="ÅëÈ­ [0]_MBO96_1 2 5" xfId="9021"/>
    <cellStyle name="AeE­ [0]_MBO96_1 2 6" xfId="9448"/>
    <cellStyle name="ÅëÈ­ [0]_MBO96_1 2 6" xfId="9902"/>
    <cellStyle name="AeE­ [0]_MBO96_1 2 7" xfId="9925"/>
    <cellStyle name="ÅëÈ­ [0]_MBO96_1 2 7" xfId="10278"/>
    <cellStyle name="AeE­ [0]_MBO96_1 2 8" xfId="10300"/>
    <cellStyle name="ÅëÈ­ [0]_MBO96_1 2 8" xfId="10618"/>
    <cellStyle name="AeE­ [0]_MBO96_1 2 9" xfId="10636"/>
    <cellStyle name="ÅëÈ­ [0]_MBO96_1 2 9" xfId="10885"/>
    <cellStyle name="AeE­ [0]_MBO96_1 20" xfId="5589"/>
    <cellStyle name="ÅëÈ­ [0]_MBO96_1 20" xfId="5640"/>
    <cellStyle name="AeE­ [0]_MBO96_1 21" xfId="5641"/>
    <cellStyle name="ÅëÈ­ [0]_MBO96_1 21" xfId="5720"/>
    <cellStyle name="AeE­ [0]_MBO96_1 22" xfId="5721"/>
    <cellStyle name="ÅëÈ­ [0]_MBO96_1 22" xfId="5784"/>
    <cellStyle name="AeE­ [0]_MBO96_1 23" xfId="5785"/>
    <cellStyle name="ÅëÈ­ [0]_MBO96_1 23" xfId="5845"/>
    <cellStyle name="AeE­ [0]_MBO96_1 24" xfId="5847"/>
    <cellStyle name="ÅëÈ­ [0]_MBO96_1 24" xfId="5909"/>
    <cellStyle name="AeE­ [0]_MBO96_1 25" xfId="5911"/>
    <cellStyle name="ÅëÈ­ [0]_MBO96_1 25" xfId="5908"/>
    <cellStyle name="AeE­ [0]_MBO96_1 26" xfId="5974"/>
    <cellStyle name="ÅëÈ­ [0]_MBO96_1 26" xfId="5972"/>
    <cellStyle name="AeE­ [0]_MBO96_1 27" xfId="6038"/>
    <cellStyle name="ÅëÈ­ [0]_MBO96_1 27" xfId="6034"/>
    <cellStyle name="AeE­ [0]_MBO96_1 28" xfId="6035"/>
    <cellStyle name="ÅëÈ­ [0]_MBO96_1 28" xfId="6098"/>
    <cellStyle name="AeE­ [0]_MBO96_1 29" xfId="6099"/>
    <cellStyle name="ÅëÈ­ [0]_MBO96_1 29" xfId="6160"/>
    <cellStyle name="AeE­ [0]_MBO96_1 3" xfId="4145"/>
    <cellStyle name="ÅëÈ­ [0]_MBO96_1 3" xfId="2592"/>
    <cellStyle name="AeE­ [0]_MBO96_1 3 2" xfId="2593"/>
    <cellStyle name="ÅëÈ­ [0]_MBO96_1 3 2" xfId="4146"/>
    <cellStyle name="AeE­ [0]_MBO96_1 30" xfId="6161"/>
    <cellStyle name="ÅëÈ­ [0]_MBO96_1 30" xfId="6222"/>
    <cellStyle name="AeE­ [0]_MBO96_1 31" xfId="6223"/>
    <cellStyle name="ÅëÈ­ [0]_MBO96_1 31" xfId="6283"/>
    <cellStyle name="AeE­ [0]_MBO96_1 32" xfId="6284"/>
    <cellStyle name="ÅëÈ­ [0]_MBO96_1 32" xfId="6344"/>
    <cellStyle name="AeE­ [0]_MBO96_1 33" xfId="6345"/>
    <cellStyle name="ÅëÈ­ [0]_MBO96_1 33" xfId="6404"/>
    <cellStyle name="AeE­ [0]_MBO96_1 34" xfId="6405"/>
    <cellStyle name="ÅëÈ­ [0]_MBO96_1 34" xfId="6463"/>
    <cellStyle name="AeE­ [0]_MBO96_1 35" xfId="6464"/>
    <cellStyle name="ÅëÈ­ [0]_MBO96_1 35" xfId="6520"/>
    <cellStyle name="AeE­ [0]_MBO96_1 36" xfId="6521"/>
    <cellStyle name="ÅëÈ­ [0]_MBO96_1 36" xfId="6576"/>
    <cellStyle name="AeE­ [0]_MBO96_1 37" xfId="6577"/>
    <cellStyle name="ÅëÈ­ [0]_MBO96_1 37" xfId="6628"/>
    <cellStyle name="AeE­ [0]_MBO96_1 38" xfId="6629"/>
    <cellStyle name="ÅëÈ­ [0]_MBO96_1 38" xfId="6676"/>
    <cellStyle name="AeE­ [0]_MBO96_1 39" xfId="6677"/>
    <cellStyle name="ÅëÈ­ [0]_MBO96_1 39" xfId="6724"/>
    <cellStyle name="AeE­ [0]_MBO96_1 4" xfId="4147"/>
    <cellStyle name="ÅëÈ­ [0]_MBO96_1 4" xfId="2594"/>
    <cellStyle name="AeE­ [0]_MBO96_1 4 2" xfId="2595"/>
    <cellStyle name="ÅëÈ­ [0]_MBO96_1 4 2" xfId="4148"/>
    <cellStyle name="AeE­ [0]_MBO96_1 40" xfId="6725"/>
    <cellStyle name="ÅëÈ­ [0]_MBO96_1 40" xfId="6768"/>
    <cellStyle name="AeE­ [0]_MBO96_1 41" xfId="6769"/>
    <cellStyle name="ÅëÈ­ [0]_MBO96_1 41" xfId="6808"/>
    <cellStyle name="AeE­ [0]_MBO96_1 42" xfId="6809"/>
    <cellStyle name="ÅëÈ­ [0]_MBO96_1 42" xfId="6840"/>
    <cellStyle name="AeE­ [0]_MBO96_1 43" xfId="6841"/>
    <cellStyle name="ÅëÈ­ [0]_MBO96_1 43" xfId="6866"/>
    <cellStyle name="AeE­ [0]_MBO96_1 44" xfId="6867"/>
    <cellStyle name="ÅëÈ­ [0]_MBO96_1 44" xfId="6888"/>
    <cellStyle name="AeE­ [0]_MBO96_1 45" xfId="6889"/>
    <cellStyle name="ÅëÈ­ [0]_MBO96_1 5" xfId="2596"/>
    <cellStyle name="AeE­ [0]_MBO96_1 5 2" xfId="2597"/>
    <cellStyle name="ÅëÈ­ [0]_MBO96_1 5 2" xfId="4142"/>
    <cellStyle name="AeE­ [0]_MBO96_1 6" xfId="4141"/>
    <cellStyle name="ÅëÈ­ [0]_MBO96_1 6" xfId="2598"/>
    <cellStyle name="AeE­ [0]_MBO96_1 7" xfId="2599"/>
    <cellStyle name="ÅëÈ­ [0]_MBO96_1 7" xfId="2600"/>
    <cellStyle name="AeE­ [0]_MBO96_1 7 10" xfId="10993"/>
    <cellStyle name="ÅëÈ­ [0]_MBO96_1 7 10" xfId="11029"/>
    <cellStyle name="AeE­ [0]_MBO96_1 7 2" xfId="4940"/>
    <cellStyle name="ÅëÈ­ [0]_MBO96_1 7 2" xfId="5200"/>
    <cellStyle name="AeE­ [0]_MBO96_1 7 3" xfId="7729"/>
    <cellStyle name="ÅëÈ­ [0]_MBO96_1 7 3" xfId="7965"/>
    <cellStyle name="AeE­ [0]_MBO96_1 7 4" xfId="8368"/>
    <cellStyle name="ÅëÈ­ [0]_MBO96_1 7 4" xfId="8519"/>
    <cellStyle name="AeE­ [0]_MBO96_1 7 5" xfId="9312"/>
    <cellStyle name="ÅëÈ­ [0]_MBO96_1 7 5" xfId="9401"/>
    <cellStyle name="AeE­ [0]_MBO96_1 7 6" xfId="9804"/>
    <cellStyle name="ÅëÈ­ [0]_MBO96_1 7 6" xfId="9886"/>
    <cellStyle name="AeE­ [0]_MBO96_1 7 7" xfId="10197"/>
    <cellStyle name="ÅëÈ­ [0]_MBO96_1 7 7" xfId="10264"/>
    <cellStyle name="AeE­ [0]_MBO96_1 7 8" xfId="10544"/>
    <cellStyle name="ÅëÈ­ [0]_MBO96_1 7 8" xfId="10608"/>
    <cellStyle name="AeE­ [0]_MBO96_1 7 9" xfId="10828"/>
    <cellStyle name="ÅëÈ­ [0]_MBO96_1 7 9" xfId="10877"/>
    <cellStyle name="AeE­ [0]_MBO96_1 8" xfId="2601"/>
    <cellStyle name="ÅëÈ­ [0]_MBO96_1 8" xfId="2602"/>
    <cellStyle name="AeE­ [0]_MBO96_1 8 10" xfId="11030"/>
    <cellStyle name="ÅëÈ­ [0]_MBO96_1 8 10" xfId="10625"/>
    <cellStyle name="AeE­ [0]_MBO96_1 8 2" xfId="5201"/>
    <cellStyle name="ÅëÈ­ [0]_MBO96_1 8 2" xfId="4901"/>
    <cellStyle name="AeE­ [0]_MBO96_1 8 3" xfId="7966"/>
    <cellStyle name="ÅëÈ­ [0]_MBO96_1 8 3" xfId="7694"/>
    <cellStyle name="AeE­ [0]_MBO96_1 8 4" xfId="8476"/>
    <cellStyle name="ÅëÈ­ [0]_MBO96_1 8 4" xfId="7793"/>
    <cellStyle name="AeE­ [0]_MBO96_1 8 5" xfId="9402"/>
    <cellStyle name="ÅëÈ­ [0]_MBO96_1 8 5" xfId="7171"/>
    <cellStyle name="AeE­ [0]_MBO96_1 8 6" xfId="9887"/>
    <cellStyle name="ÅëÈ­ [0]_MBO96_1 8 6" xfId="9284"/>
    <cellStyle name="AeE­ [0]_MBO96_1 8 7" xfId="10265"/>
    <cellStyle name="ÅëÈ­ [0]_MBO96_1 8 7" xfId="9777"/>
    <cellStyle name="AeE­ [0]_MBO96_1 8 8" xfId="10609"/>
    <cellStyle name="ÅëÈ­ [0]_MBO96_1 8 8" xfId="10170"/>
    <cellStyle name="AeE­ [0]_MBO96_1 8 9" xfId="10878"/>
    <cellStyle name="ÅëÈ­ [0]_MBO96_1 8 9" xfId="10517"/>
    <cellStyle name="AeE­ [0]_MBO96_1 9" xfId="2603"/>
    <cellStyle name="ÅëÈ­ [0]_MBO96_1 9" xfId="2604"/>
    <cellStyle name="AeE­ [0]_MBO96_1 9 10" xfId="8838"/>
    <cellStyle name="ÅëÈ­ [0]_MBO96_1 9 10" xfId="3591"/>
    <cellStyle name="AeE­ [0]_MBO96_1 9 2" xfId="4899"/>
    <cellStyle name="ÅëÈ­ [0]_MBO96_1 9 2" xfId="5275"/>
    <cellStyle name="AeE­ [0]_MBO96_1 9 3" xfId="7692"/>
    <cellStyle name="ÅëÈ­ [0]_MBO96_1 9 3" xfId="8034"/>
    <cellStyle name="AeE­ [0]_MBO96_1 9 4" xfId="7227"/>
    <cellStyle name="ÅëÈ­ [0]_MBO96_1 9 4" xfId="8341"/>
    <cellStyle name="AeE­ [0]_MBO96_1 9 5" xfId="8321"/>
    <cellStyle name="ÅëÈ­ [0]_MBO96_1 9 5" xfId="9247"/>
    <cellStyle name="AeE­ [0]_MBO96_1 9 6" xfId="9406"/>
    <cellStyle name="ÅëÈ­ [0]_MBO96_1 9 6" xfId="9743"/>
    <cellStyle name="AeE­ [0]_MBO96_1 9 7" xfId="9889"/>
    <cellStyle name="ÅëÈ­ [0]_MBO96_1 9 7" xfId="10140"/>
    <cellStyle name="AeE­ [0]_MBO96_1 9 8" xfId="10267"/>
    <cellStyle name="ÅëÈ­ [0]_MBO96_1 9 8" xfId="10494"/>
    <cellStyle name="AeE­ [0]_MBO96_1 9 9" xfId="10611"/>
    <cellStyle name="ÅëÈ­ [0]_MBO96_1 9 9" xfId="10786"/>
    <cellStyle name="AeE­ [0]_MBO96_1_보고서1(1)" xfId="4149"/>
    <cellStyle name="ÅëÈ­ [0]_MBO96_1_보고서1(1)" xfId="4150"/>
    <cellStyle name="AeE­_´e¼OAæ´c±Y" xfId="701"/>
    <cellStyle name="Åëè­_¸åãâ" xfId="702"/>
    <cellStyle name="AeE­_±aA¸" xfId="703"/>
    <cellStyle name="Åëè­_090608_업무보고서 개정_복호화(2)" xfId="704"/>
    <cellStyle name="AeE­_97MBO" xfId="705"/>
    <cellStyle name="ÅëÈ­_97MBO" xfId="706"/>
    <cellStyle name="AeE­_97MBO (2)" xfId="707"/>
    <cellStyle name="ÅëÈ­_97MBO (2)" xfId="708"/>
    <cellStyle name="AeE­_97MBO (2) 10" xfId="709"/>
    <cellStyle name="ÅëÈ­_97MBO (2) 10" xfId="2605"/>
    <cellStyle name="AeE­_97MBO (2) 10 10" xfId="10516"/>
    <cellStyle name="ÅëÈ­_97MBO (2) 10 10" xfId="10663"/>
    <cellStyle name="AeE­_97MBO (2) 10 11" xfId="2197"/>
    <cellStyle name="ÅëÈ­_97MBO (2) 10 2" xfId="4861"/>
    <cellStyle name="AeE­_97MBO (2) 10 20" xfId="11432"/>
    <cellStyle name="ÅëÈ­_97MBO (2) 10 3" xfId="7656"/>
    <cellStyle name="AeE­_97MBO (2) 10 30" xfId="2240"/>
    <cellStyle name="ÅëÈ­_97MBO (2) 10 4" xfId="8515"/>
    <cellStyle name="AeE­_97MBO (2) 10 5" xfId="9192"/>
    <cellStyle name="ÅëÈ­_97MBO (2) 10 5" xfId="9399"/>
    <cellStyle name="AeE­_97MBO (2) 10 6" xfId="9692"/>
    <cellStyle name="ÅëÈ­_97MBO (2) 10 6" xfId="9883"/>
    <cellStyle name="AeE­_97MBO (2) 10 7" xfId="10091"/>
    <cellStyle name="ÅëÈ­_97MBO (2) 10 7" xfId="10262"/>
    <cellStyle name="AeE­_97MBO (2) 10 8" xfId="10452"/>
    <cellStyle name="ÅëÈ­_97MBO (2) 10 8" xfId="10605"/>
    <cellStyle name="AeE­_97MBO (2) 10 9" xfId="10759"/>
    <cellStyle name="ÅëÈ­_97MBO (2) 10 9" xfId="10875"/>
    <cellStyle name="AeE­_97MBO (2) 11" xfId="2606"/>
    <cellStyle name="ÅëÈ­_97MBO (2) 11" xfId="2607"/>
    <cellStyle name="AeE­_97MBO (2) 11 10" xfId="4830"/>
    <cellStyle name="ÅëÈ­_97MBO (2) 11 10" xfId="8687"/>
    <cellStyle name="AeE­_97MBO (2) 11 2" xfId="5316"/>
    <cellStyle name="ÅëÈ­_97MBO (2) 11 2" xfId="5315"/>
    <cellStyle name="AeE­_97MBO (2) 11 3" xfId="8071"/>
    <cellStyle name="ÅëÈ­_97MBO (2) 11 3" xfId="8070"/>
    <cellStyle name="AeE­_97MBO (2) 11 4" xfId="8946"/>
    <cellStyle name="ÅëÈ­_97MBO (2) 11 4" xfId="8978"/>
    <cellStyle name="AeE­_97MBO (2) 11 5" xfId="4042"/>
    <cellStyle name="ÅëÈ­_97MBO (2) 11 5" xfId="3475"/>
    <cellStyle name="AeE­_97MBO (2) 11 6" xfId="7134"/>
    <cellStyle name="ÅëÈ­_97MBO (2) 11 6" xfId="3428"/>
    <cellStyle name="AeE­_97MBO (2) 11 7" xfId="8419"/>
    <cellStyle name="ÅëÈ­_97MBO (2) 11 7" xfId="3539"/>
    <cellStyle name="AeE­_97MBO (2) 11 8" xfId="9280"/>
    <cellStyle name="ÅëÈ­_97MBO (2) 11 8" xfId="8309"/>
    <cellStyle name="AeE­_97MBO (2) 11 9" xfId="9774"/>
    <cellStyle name="ÅëÈ­_97MBO (2) 11 9" xfId="9462"/>
    <cellStyle name="AeE­_97MBO (2) 12" xfId="2608"/>
    <cellStyle name="ÅëÈ­_97MBO (2) 12" xfId="2609"/>
    <cellStyle name="AeE­_97MBO (2) 12 10" xfId="11130"/>
    <cellStyle name="ÅëÈ­_97MBO (2) 12 10" xfId="11097"/>
    <cellStyle name="AeE­_97MBO (2) 12 2" xfId="3881"/>
    <cellStyle name="ÅëÈ­_97MBO (2) 12 2" xfId="3805"/>
    <cellStyle name="AeE­_97MBO (2) 12 3" xfId="6993"/>
    <cellStyle name="ÅëÈ­_97MBO (2) 12 3" xfId="6955"/>
    <cellStyle name="AeE­_97MBO (2) 12 4" xfId="8747"/>
    <cellStyle name="ÅëÈ­_97MBO (2) 12 4" xfId="8690"/>
    <cellStyle name="AeE­_97MBO (2) 12 5" xfId="8895"/>
    <cellStyle name="ÅëÈ­_97MBO (2) 12 5" xfId="9532"/>
    <cellStyle name="AeE­_97MBO (2) 12 6" xfId="3460"/>
    <cellStyle name="ÅëÈ­_97MBO (2) 12 6" xfId="7085"/>
    <cellStyle name="AeE­_97MBO (2) 12 7" xfId="7061"/>
    <cellStyle name="ÅëÈ­_97MBO (2) 12 7" xfId="9216"/>
    <cellStyle name="AeE­_97MBO (2) 12 8" xfId="3465"/>
    <cellStyle name="ÅëÈ­_97MBO (2) 12 8" xfId="9714"/>
    <cellStyle name="AeE­_97MBO (2) 12 9" xfId="8641"/>
    <cellStyle name="ÅëÈ­_97MBO (2) 12 9" xfId="10114"/>
    <cellStyle name="AeE­_97MBO (2) 13" xfId="2610"/>
    <cellStyle name="ÅëÈ­_97MBO (2) 13" xfId="2611"/>
    <cellStyle name="AeE­_97MBO (2) 13 10" xfId="10021"/>
    <cellStyle name="ÅëÈ­_97MBO (2) 13 10" xfId="9838"/>
    <cellStyle name="AeE­_97MBO (2) 13 2" xfId="5379"/>
    <cellStyle name="ÅëÈ­_97MBO (2) 13 2" xfId="5378"/>
    <cellStyle name="AeE­_97MBO (2) 13 3" xfId="8121"/>
    <cellStyle name="ÅëÈ­_97MBO (2) 13 3" xfId="8120"/>
    <cellStyle name="AeE­_97MBO (2) 13 4" xfId="9078"/>
    <cellStyle name="ÅëÈ­_97MBO (2) 13 4" xfId="9101"/>
    <cellStyle name="AeE­_97MBO (2) 13 5" xfId="8647"/>
    <cellStyle name="ÅëÈ­_97MBO (2) 13 5" xfId="7150"/>
    <cellStyle name="AeE­_97MBO (2) 13 6" xfId="9342"/>
    <cellStyle name="ÅëÈ­_97MBO (2) 13 6" xfId="3647"/>
    <cellStyle name="AeE­_97MBO (2) 13 7" xfId="9830"/>
    <cellStyle name="ÅëÈ­_97MBO (2) 13 7" xfId="8989"/>
    <cellStyle name="AeE­_97MBO (2) 13 8" xfId="10222"/>
    <cellStyle name="ÅëÈ­_97MBO (2) 13 8" xfId="9907"/>
    <cellStyle name="AeE­_97MBO (2) 13 9" xfId="10566"/>
    <cellStyle name="ÅëÈ­_97MBO (2) 13 9" xfId="10283"/>
    <cellStyle name="AeE­_97MBO (2) 14" xfId="2612"/>
    <cellStyle name="ÅëÈ­_97MBO (2) 14" xfId="2613"/>
    <cellStyle name="AeE­_97MBO (2) 14 10" xfId="10756"/>
    <cellStyle name="ÅëÈ­_97MBO (2) 14 10" xfId="10989"/>
    <cellStyle name="AeE­_97MBO (2) 14 2" xfId="4174"/>
    <cellStyle name="ÅëÈ­_97MBO (2) 14 2" xfId="4152"/>
    <cellStyle name="AeE­_97MBO (2) 14 3" xfId="7199"/>
    <cellStyle name="ÅëÈ­_97MBO (2) 14 3" xfId="7185"/>
    <cellStyle name="AeE­_97MBO (2) 14 4" xfId="7797"/>
    <cellStyle name="ÅëÈ­_97MBO (2) 14 4" xfId="8364"/>
    <cellStyle name="AeE­_97MBO (2) 14 5" xfId="8248"/>
    <cellStyle name="ÅëÈ­_97MBO (2) 14 5" xfId="9306"/>
    <cellStyle name="AeE­_97MBO (2) 14 6" xfId="3528"/>
    <cellStyle name="ÅëÈ­_97MBO (2) 14 6" xfId="9797"/>
    <cellStyle name="AeE­_97MBO (2) 14 7" xfId="9279"/>
    <cellStyle name="ÅëÈ­_97MBO (2) 14 7" xfId="10192"/>
    <cellStyle name="AeE­_97MBO (2) 14 8" xfId="9773"/>
    <cellStyle name="ÅëÈ­_97MBO (2) 14 8" xfId="10538"/>
    <cellStyle name="AeE­_97MBO (2) 14 9" xfId="10166"/>
    <cellStyle name="ÅëÈ­_97MBO (2) 14 9" xfId="10824"/>
    <cellStyle name="AeE­_97MBO (2) 15" xfId="5441"/>
    <cellStyle name="ÅëÈ­_97MBO (2) 15" xfId="5440"/>
    <cellStyle name="AeE­_97MBO (2) 16" xfId="4437"/>
    <cellStyle name="ÅëÈ­_97MBO (2) 16" xfId="4436"/>
    <cellStyle name="AeE­_97MBO (2) 17" xfId="5503"/>
    <cellStyle name="ÅëÈ­_97MBO (2) 17" xfId="5502"/>
    <cellStyle name="AeE­_97MBO (2) 18" xfId="4616"/>
    <cellStyle name="ÅëÈ­_97MBO (2) 18" xfId="4615"/>
    <cellStyle name="AeE­_97MBO (2) 19" xfId="5569"/>
    <cellStyle name="ÅëÈ­_97MBO (2) 19" xfId="5568"/>
    <cellStyle name="AeE­_97MBO (2) 2" xfId="2614"/>
    <cellStyle name="ÅëÈ­_97MBO (2) 2" xfId="2615"/>
    <cellStyle name="AeE­_97MBO (2) 2 10" xfId="10778"/>
    <cellStyle name="ÅëÈ­_97MBO (2) 2 10" xfId="10488"/>
    <cellStyle name="AeE­_97MBO (2) 2 11" xfId="9684"/>
    <cellStyle name="ÅëÈ­_97MBO (2) 2 2" xfId="4157"/>
    <cellStyle name="AeE­_97MBO (2) 2 3" xfId="4155"/>
    <cellStyle name="ÅëÈ­_97MBO (2) 2 3" xfId="7188"/>
    <cellStyle name="AeE­_97MBO (2) 2 4" xfId="7187"/>
    <cellStyle name="ÅëÈ­_97MBO (2) 2 4" xfId="7545"/>
    <cellStyle name="AeE­_97MBO (2) 2 5" xfId="8306"/>
    <cellStyle name="ÅëÈ­_97MBO (2) 2 5" xfId="9191"/>
    <cellStyle name="AeE­_97MBO (2) 2 6" xfId="9224"/>
    <cellStyle name="ÅëÈ­_97MBO (2) 2 6" xfId="9691"/>
    <cellStyle name="AeE­_97MBO (2) 2 7" xfId="9723"/>
    <cellStyle name="ÅëÈ­_97MBO (2) 2 7" xfId="10090"/>
    <cellStyle name="AeE­_97MBO (2) 2 8" xfId="10122"/>
    <cellStyle name="ÅëÈ­_97MBO (2) 2 8" xfId="10451"/>
    <cellStyle name="AeE­_97MBO (2) 2 9" xfId="10480"/>
    <cellStyle name="ÅëÈ­_97MBO (2) 2 9" xfId="10758"/>
    <cellStyle name="AeE­_97MBO (2) 20" xfId="4826"/>
    <cellStyle name="ÅëÈ­_97MBO (2) 20" xfId="4825"/>
    <cellStyle name="AeE­_97MBO (2) 21" xfId="5702"/>
    <cellStyle name="ÅëÈ­_97MBO (2) 21" xfId="5701"/>
    <cellStyle name="AeE­_97MBO (2) 22" xfId="5683"/>
    <cellStyle name="ÅëÈ­_97MBO (2) 22" xfId="5682"/>
    <cellStyle name="AeE­_97MBO (2) 23" xfId="5763"/>
    <cellStyle name="ÅëÈ­_97MBO (2) 23" xfId="5762"/>
    <cellStyle name="AeE­_97MBO (2) 24" xfId="5827"/>
    <cellStyle name="ÅëÈ­_97MBO (2) 24" xfId="5826"/>
    <cellStyle name="AeE­_97MBO (2) 25" xfId="5889"/>
    <cellStyle name="ÅëÈ­_97MBO (2) 25" xfId="5888"/>
    <cellStyle name="AeE­_97MBO (2) 26" xfId="5953"/>
    <cellStyle name="ÅëÈ­_97MBO (2) 26" xfId="5952"/>
    <cellStyle name="AeE­_97MBO (2) 27" xfId="6015"/>
    <cellStyle name="ÅëÈ­_97MBO (2) 27" xfId="6014"/>
    <cellStyle name="AeE­_97MBO (2) 28" xfId="6079"/>
    <cellStyle name="ÅëÈ­_97MBO (2) 28" xfId="6078"/>
    <cellStyle name="AeE­_97MBO (2) 29" xfId="6141"/>
    <cellStyle name="ÅëÈ­_97MBO (2) 29" xfId="6140"/>
    <cellStyle name="AeE­_97MBO (2) 3" xfId="4158"/>
    <cellStyle name="ÅëÈ­_97MBO (2) 3" xfId="2616"/>
    <cellStyle name="AeE­_97MBO (2) 3 2" xfId="2617"/>
    <cellStyle name="ÅëÈ­_97MBO (2) 3 2" xfId="4159"/>
    <cellStyle name="AeE­_97MBO (2) 30" xfId="6203"/>
    <cellStyle name="ÅëÈ­_97MBO (2) 30" xfId="6202"/>
    <cellStyle name="AeE­_97MBO (2) 31" xfId="6265"/>
    <cellStyle name="ÅëÈ­_97MBO (2) 31" xfId="6264"/>
    <cellStyle name="AeE­_97MBO (2) 32" xfId="6326"/>
    <cellStyle name="ÅëÈ­_97MBO (2) 32" xfId="6325"/>
    <cellStyle name="AeE­_97MBO (2) 33" xfId="6386"/>
    <cellStyle name="ÅëÈ­_97MBO (2) 33" xfId="6385"/>
    <cellStyle name="AeE­_97MBO (2) 34" xfId="6446"/>
    <cellStyle name="ÅëÈ­_97MBO (2) 34" xfId="6445"/>
    <cellStyle name="AeE­_97MBO (2) 35" xfId="6503"/>
    <cellStyle name="ÅëÈ­_97MBO (2) 35" xfId="6502"/>
    <cellStyle name="AeE­_97MBO (2) 36" xfId="6559"/>
    <cellStyle name="ÅëÈ­_97MBO (2) 36" xfId="6558"/>
    <cellStyle name="AeE­_97MBO (2) 37" xfId="6613"/>
    <cellStyle name="ÅëÈ­_97MBO (2) 37" xfId="6612"/>
    <cellStyle name="AeE­_97MBO (2) 38" xfId="6663"/>
    <cellStyle name="ÅëÈ­_97MBO (2) 38" xfId="6662"/>
    <cellStyle name="AeE­_97MBO (2) 39" xfId="6711"/>
    <cellStyle name="ÅëÈ­_97MBO (2) 39" xfId="6710"/>
    <cellStyle name="AeE­_97MBO (2) 4" xfId="4160"/>
    <cellStyle name="ÅëÈ­_97MBO (2) 4" xfId="2618"/>
    <cellStyle name="AeE­_97MBO (2) 4 2" xfId="2619"/>
    <cellStyle name="ÅëÈ­_97MBO (2) 4 2" xfId="4161"/>
    <cellStyle name="AeE­_97MBO (2) 40" xfId="6757"/>
    <cellStyle name="ÅëÈ­_97MBO (2) 40" xfId="6756"/>
    <cellStyle name="AeE­_97MBO (2) 41" xfId="6797"/>
    <cellStyle name="ÅëÈ­_97MBO (2) 41" xfId="6796"/>
    <cellStyle name="AeE­_97MBO (2) 42" xfId="6831"/>
    <cellStyle name="ÅëÈ­_97MBO (2) 42" xfId="6830"/>
    <cellStyle name="AeE­_97MBO (2) 43" xfId="6861"/>
    <cellStyle name="ÅëÈ­_97MBO (2) 43" xfId="6860"/>
    <cellStyle name="AeE­_97MBO (2) 44" xfId="6883"/>
    <cellStyle name="ÅëÈ­_97MBO (2) 44" xfId="6882"/>
    <cellStyle name="AeE­_97MBO (2) 45" xfId="2195"/>
    <cellStyle name="ÅëÈ­_97MBO (2) 45" xfId="2196"/>
    <cellStyle name="AeE­_97MBO (2) 46" xfId="2235"/>
    <cellStyle name="ÅëÈ­_97MBO (2) 46" xfId="2234"/>
    <cellStyle name="AeE­_97MBO (2) 47" xfId="11301"/>
    <cellStyle name="ÅëÈ­_97MBO (2) 47" xfId="11303"/>
    <cellStyle name="AeE­_97MBO (2) 48" xfId="11358"/>
    <cellStyle name="ÅëÈ­_97MBO (2) 48" xfId="11361"/>
    <cellStyle name="AeE­_97MBO (2) 49" xfId="11390"/>
    <cellStyle name="ÅëÈ­_97MBO (2) 49" xfId="2209"/>
    <cellStyle name="AeE­_97MBO (2) 5" xfId="4955"/>
    <cellStyle name="ÅëÈ­_97MBO (2) 5" xfId="2620"/>
    <cellStyle name="AeE­_97MBO (2) 5 2" xfId="2621"/>
    <cellStyle name="ÅëÈ­_97MBO (2) 5 2" xfId="4156"/>
    <cellStyle name="AeE­_97MBO (2) 50" xfId="2239"/>
    <cellStyle name="ÅëÈ­_97MBO (2) 50" xfId="11348"/>
    <cellStyle name="AeE­_97MBO (2) 51" xfId="11357"/>
    <cellStyle name="ÅëÈ­_97MBO (2) 51" xfId="11246"/>
    <cellStyle name="AeE­_97MBO (2) 52" xfId="11331"/>
    <cellStyle name="ÅëÈ­_97MBO (2) 52" xfId="11345"/>
    <cellStyle name="AeE­_97MBO (2) 53" xfId="11325"/>
    <cellStyle name="ÅëÈ­_97MBO (2) 53" xfId="11364"/>
    <cellStyle name="AeE­_97MBO (2) 54" xfId="2242"/>
    <cellStyle name="ÅëÈ­_97MBO (2) 54" xfId="11393"/>
    <cellStyle name="AeE­_97MBO (2) 55" xfId="11281"/>
    <cellStyle name="ÅëÈ­_97MBO (2) 55" xfId="2178"/>
    <cellStyle name="AeE­_97MBO (2) 56" xfId="11315"/>
    <cellStyle name="ÅëÈ­_97MBO (2) 56" xfId="11332"/>
    <cellStyle name="AeE­_97MBO (2) 57" xfId="11394"/>
    <cellStyle name="ÅëÈ­_97MBO (2) 57" xfId="11420"/>
    <cellStyle name="AeE­_97MBO (2) 58" xfId="11411"/>
    <cellStyle name="ÅëÈ­_97MBO (2) 58" xfId="11252"/>
    <cellStyle name="AeE­_97MBO (2) 59" xfId="11425"/>
    <cellStyle name="ÅëÈ­_97MBO (2) 59" xfId="11435"/>
    <cellStyle name="AeE­_97MBO (2) 6" xfId="5185"/>
    <cellStyle name="ÅëÈ­_97MBO (2) 6" xfId="2622"/>
    <cellStyle name="AeE­_97MBO (2) 60" xfId="11335"/>
    <cellStyle name="ÅëÈ­_97MBO (2) 60" xfId="11426"/>
    <cellStyle name="AeE­_97MBO (2) 61" xfId="11313"/>
    <cellStyle name="ÅëÈ­_97MBO (2) 61" xfId="11440"/>
    <cellStyle name="AeE­_97MBO (2) 62" xfId="11428"/>
    <cellStyle name="ÅëÈ­_97MBO (2) 62" xfId="11284"/>
    <cellStyle name="AeE­_97MBO (2) 63" xfId="11436"/>
    <cellStyle name="ÅëÈ­_97MBO (2) 63" xfId="11245"/>
    <cellStyle name="AeE­_97MBO (2) 64" xfId="11416"/>
    <cellStyle name="ÅëÈ­_97MBO (2) 64" xfId="11294"/>
    <cellStyle name="AeE­_97MBO (2) 65" xfId="11306"/>
    <cellStyle name="ÅëÈ­_97MBO (2) 65" xfId="11374"/>
    <cellStyle name="AeE­_97MBO (2) 66" xfId="2227"/>
    <cellStyle name="ÅëÈ­_97MBO (2) 66" xfId="11383"/>
    <cellStyle name="AeE­_97MBO (2) 67" xfId="11347"/>
    <cellStyle name="ÅëÈ­_97MBO (2) 67" xfId="11384"/>
    <cellStyle name="AeE­_97MBO (2) 68" xfId="11410"/>
    <cellStyle name="ÅëÈ­_97MBO (2) 68" xfId="11250"/>
    <cellStyle name="AeE­_97MBO (2) 69" xfId="11367"/>
    <cellStyle name="ÅëÈ­_97MBO (2) 69" xfId="11247"/>
    <cellStyle name="AeE­_97MBO (2) 7" xfId="2623"/>
    <cellStyle name="ÅëÈ­_97MBO (2) 7" xfId="2624"/>
    <cellStyle name="AeE­_97MBO (2) 7 10" xfId="10908"/>
    <cellStyle name="ÅëÈ­_97MBO (2) 7 10" xfId="11135"/>
    <cellStyle name="AeE­_97MBO (2) 7 2" xfId="4919"/>
    <cellStyle name="ÅëÈ­_97MBO (2) 7 2" xfId="5184"/>
    <cellStyle name="AeE­_97MBO (2) 7 3" xfId="7709"/>
    <cellStyle name="ÅëÈ­_97MBO (2) 7 3" xfId="7950"/>
    <cellStyle name="AeE­_97MBO (2) 7 4" xfId="8801"/>
    <cellStyle name="ÅëÈ­_97MBO (2) 7 4" xfId="8776"/>
    <cellStyle name="AeE­_97MBO (2) 7 5" xfId="4039"/>
    <cellStyle name="ÅëÈ­_97MBO (2) 7 5" xfId="8363"/>
    <cellStyle name="AeE­_97MBO (2) 7 6" xfId="3654"/>
    <cellStyle name="ÅëÈ­_97MBO (2) 7 6" xfId="8288"/>
    <cellStyle name="AeE­_97MBO (2) 7 7" xfId="7330"/>
    <cellStyle name="ÅëÈ­_97MBO (2) 7 7" xfId="3570"/>
    <cellStyle name="AeE­_97MBO (2) 7 8" xfId="7082"/>
    <cellStyle name="ÅëÈ­_97MBO (2) 7 8" xfId="3444"/>
    <cellStyle name="AeE­_97MBO (2) 7 9" xfId="7895"/>
    <cellStyle name="ÅëÈ­_97MBO (2) 7 9" xfId="3506"/>
    <cellStyle name="AeE­_97MBO (2) 70" xfId="11317"/>
    <cellStyle name="ÅëÈ­_97MBO (2) 70" xfId="11248"/>
    <cellStyle name="AeE­_97MBO (2) 71" xfId="2243"/>
    <cellStyle name="ÅëÈ­_97MBO (2) 71" xfId="11314"/>
    <cellStyle name="AeE­_97MBO (2) 72" xfId="11337"/>
    <cellStyle name="ÅëÈ­_97MBO (2) 72" xfId="11261"/>
    <cellStyle name="AeE­_97MBO (2) 8" xfId="2625"/>
    <cellStyle name="ÅëÈ­_97MBO (2) 8" xfId="2626"/>
    <cellStyle name="AeE­_97MBO (2) 8 10" xfId="11100"/>
    <cellStyle name="ÅëÈ­_97MBO (2) 8 10" xfId="10813"/>
    <cellStyle name="AeE­_97MBO (2) 8 2" xfId="5256"/>
    <cellStyle name="ÅëÈ­_97MBO (2) 8 2" xfId="4920"/>
    <cellStyle name="AeE­_97MBO (2) 8 3" xfId="8015"/>
    <cellStyle name="ÅëÈ­_97MBO (2) 8 3" xfId="7710"/>
    <cellStyle name="AeE­_97MBO (2) 8 4" xfId="8660"/>
    <cellStyle name="ÅëÈ­_97MBO (2) 8 4" xfId="8756"/>
    <cellStyle name="AeE­_97MBO (2) 8 5" xfId="9536"/>
    <cellStyle name="ÅëÈ­_97MBO (2) 8 5" xfId="7497"/>
    <cellStyle name="AeE­_97MBO (2) 8 6" xfId="9993"/>
    <cellStyle name="ÅëÈ­_97MBO (2) 8 6" xfId="8395"/>
    <cellStyle name="AeE­_97MBO (2) 8 7" xfId="10362"/>
    <cellStyle name="ÅëÈ­_97MBO (2) 8 7" xfId="8759"/>
    <cellStyle name="AeE­_97MBO (2) 8 8" xfId="10689"/>
    <cellStyle name="ÅëÈ­_97MBO (2) 8 8" xfId="7850"/>
    <cellStyle name="AeE­_97MBO (2) 8 9" xfId="10948"/>
    <cellStyle name="ÅëÈ­_97MBO (2) 8 9" xfId="7469"/>
    <cellStyle name="AeE­_97MBO (2) 9" xfId="2627"/>
    <cellStyle name="ÅëÈ­_97MBO (2) 9" xfId="2628"/>
    <cellStyle name="AeE­_97MBO (2) 9 10" xfId="11039"/>
    <cellStyle name="ÅëÈ­_97MBO (2) 9 10" xfId="11099"/>
    <cellStyle name="AeE­_97MBO (2) 9 2" xfId="4860"/>
    <cellStyle name="ÅëÈ­_97MBO (2) 9 2" xfId="5255"/>
    <cellStyle name="AeE­_97MBO (2) 9 3" xfId="7655"/>
    <cellStyle name="ÅëÈ­_97MBO (2) 9 3" xfId="8014"/>
    <cellStyle name="AeE­_97MBO (2) 9 4" xfId="8514"/>
    <cellStyle name="ÅëÈ­_97MBO (2) 9 4" xfId="8697"/>
    <cellStyle name="AeE­_97MBO (2) 9 5" xfId="9432"/>
    <cellStyle name="ÅëÈ­_97MBO (2) 9 5" xfId="9535"/>
    <cellStyle name="AeE­_97MBO (2) 9 6" xfId="9913"/>
    <cellStyle name="ÅëÈ­_97MBO (2) 9 6" xfId="9992"/>
    <cellStyle name="AeE­_97MBO (2) 9 7" xfId="10287"/>
    <cellStyle name="ÅëÈ­_97MBO (2) 9 7" xfId="10361"/>
    <cellStyle name="AeE­_97MBO (2) 9 8" xfId="10627"/>
    <cellStyle name="ÅëÈ­_97MBO (2) 9 8" xfId="10688"/>
    <cellStyle name="AeE­_97MBO (2) 9 9" xfId="10895"/>
    <cellStyle name="ÅëÈ­_97MBO (2) 9 9" xfId="10947"/>
    <cellStyle name="AeE­_97MBO (2)_보고서1(1)" xfId="4162"/>
    <cellStyle name="ÅëÈ­_97MBO (2)_보고서1(1)" xfId="4163"/>
    <cellStyle name="AeE­_97MBO 10" xfId="2629"/>
    <cellStyle name="ÅëÈ­_97MBO 10" xfId="2630"/>
    <cellStyle name="AeE­_97MBO 10 10" xfId="11068"/>
    <cellStyle name="ÅëÈ­_97MBO 10 10" xfId="11038"/>
    <cellStyle name="AeE­_97MBO 10 2" xfId="4857"/>
    <cellStyle name="ÅëÈ­_97MBO 10 2" xfId="4859"/>
    <cellStyle name="AeE­_97MBO 10 3" xfId="7652"/>
    <cellStyle name="ÅëÈ­_97MBO 10 3" xfId="7654"/>
    <cellStyle name="AeE­_97MBO 10 4" xfId="8585"/>
    <cellStyle name="ÅëÈ­_97MBO 10 4" xfId="8552"/>
    <cellStyle name="AeE­_97MBO 10 5" xfId="9494"/>
    <cellStyle name="ÅëÈ­_97MBO 10 5" xfId="9431"/>
    <cellStyle name="AeE­_97MBO 10 6" xfId="7074"/>
    <cellStyle name="ÅëÈ­_97MBO 10 6" xfId="9912"/>
    <cellStyle name="AeE­_97MBO 10 7" xfId="3468"/>
    <cellStyle name="ÅëÈ­_97MBO 10 7" xfId="10286"/>
    <cellStyle name="AeE­_97MBO 10 8" xfId="3419"/>
    <cellStyle name="ÅëÈ­_97MBO 10 8" xfId="10626"/>
    <cellStyle name="AeE­_97MBO 10 9" xfId="9656"/>
    <cellStyle name="ÅëÈ­_97MBO 10 9" xfId="10894"/>
    <cellStyle name="AeE­_97MBO 11" xfId="2631"/>
    <cellStyle name="ÅëÈ­_97MBO 11" xfId="2632"/>
    <cellStyle name="AeE­_97MBO 11 10" xfId="10851"/>
    <cellStyle name="ÅëÈ­_97MBO 11 10" xfId="10850"/>
    <cellStyle name="AeE­_97MBO 11 2" xfId="5318"/>
    <cellStyle name="ÅëÈ­_97MBO 11 2" xfId="5317"/>
    <cellStyle name="AeE­_97MBO 11 3" xfId="8073"/>
    <cellStyle name="ÅëÈ­_97MBO 11 3" xfId="8072"/>
    <cellStyle name="AeE­_97MBO 11 4" xfId="8906"/>
    <cellStyle name="ÅëÈ­_97MBO 11 4" xfId="8945"/>
    <cellStyle name="AeE­_97MBO 11 5" xfId="7565"/>
    <cellStyle name="ÅëÈ­_97MBO 11 5" xfId="3440"/>
    <cellStyle name="AeE­_97MBO 11 6" xfId="3512"/>
    <cellStyle name="ÅëÈ­_97MBO 11 6" xfId="8227"/>
    <cellStyle name="AeE­_97MBO 11 7" xfId="8727"/>
    <cellStyle name="ÅëÈ­_97MBO 11 7" xfId="7645"/>
    <cellStyle name="AeE­_97MBO 11 8" xfId="7184"/>
    <cellStyle name="ÅëÈ­_97MBO 11 8" xfId="9020"/>
    <cellStyle name="AeE­_97MBO 11 9" xfId="3661"/>
    <cellStyle name="ÅëÈ­_97MBO 11 9" xfId="7370"/>
    <cellStyle name="AeE­_97MBO 12" xfId="2633"/>
    <cellStyle name="ÅëÈ­_97MBO 12" xfId="2634"/>
    <cellStyle name="AeE­_97MBO 12 10" xfId="11117"/>
    <cellStyle name="ÅëÈ­_97MBO 12 10" xfId="11118"/>
    <cellStyle name="AeE­_97MBO 12 2" xfId="3883"/>
    <cellStyle name="ÅëÈ­_97MBO 12 2" xfId="3882"/>
    <cellStyle name="AeE­_97MBO 12 3" xfId="6995"/>
    <cellStyle name="ÅëÈ­_97MBO 12 3" xfId="6994"/>
    <cellStyle name="AeE­_97MBO 12 4" xfId="8710"/>
    <cellStyle name="ÅëÈ­_97MBO 12 4" xfId="8746"/>
    <cellStyle name="AeE­_97MBO 12 5" xfId="9069"/>
    <cellStyle name="ÅëÈ­_97MBO 12 5" xfId="8935"/>
    <cellStyle name="AeE­_97MBO 12 6" xfId="7445"/>
    <cellStyle name="ÅëÈ­_97MBO 12 6" xfId="8184"/>
    <cellStyle name="AeE­_97MBO 12 7" xfId="3701"/>
    <cellStyle name="ÅëÈ­_97MBO 12 7" xfId="7015"/>
    <cellStyle name="AeE­_97MBO 12 8" xfId="8948"/>
    <cellStyle name="ÅëÈ­_97MBO 12 8" xfId="7320"/>
    <cellStyle name="AeE­_97MBO 12 9" xfId="7393"/>
    <cellStyle name="ÅëÈ­_97MBO 12 9" xfId="9427"/>
    <cellStyle name="AeE­_97MBO 13" xfId="2635"/>
    <cellStyle name="ÅëÈ­_97MBO 13" xfId="2636"/>
    <cellStyle name="AeE­_97MBO 13 10" xfId="9011"/>
    <cellStyle name="ÅëÈ­_97MBO 13 10" xfId="10587"/>
    <cellStyle name="AeE­_97MBO 13 2" xfId="5381"/>
    <cellStyle name="ÅëÈ­_97MBO 13 2" xfId="5380"/>
    <cellStyle name="AeE­_97MBO 13 3" xfId="8123"/>
    <cellStyle name="ÅëÈ­_97MBO 13 3" xfId="8122"/>
    <cellStyle name="AeE­_97MBO 13 4" xfId="7176"/>
    <cellStyle name="ÅëÈ­_97MBO 13 4" xfId="9079"/>
    <cellStyle name="AeE­_97MBO 13 5" xfId="9141"/>
    <cellStyle name="ÅëÈ­_97MBO 13 5" xfId="8638"/>
    <cellStyle name="AeE­_97MBO 13 6" xfId="7073"/>
    <cellStyle name="ÅëÈ­_97MBO 13 6" xfId="9302"/>
    <cellStyle name="AeE­_97MBO 13 7" xfId="3467"/>
    <cellStyle name="ÅëÈ­_97MBO 13 7" xfId="9794"/>
    <cellStyle name="AeE­_97MBO 13 8" xfId="7244"/>
    <cellStyle name="ÅëÈ­_97MBO 13 8" xfId="10189"/>
    <cellStyle name="AeE­_97MBO 13 9" xfId="7471"/>
    <cellStyle name="ÅëÈ­_97MBO 13 9" xfId="10535"/>
    <cellStyle name="AeE­_97MBO 14" xfId="2637"/>
    <cellStyle name="ÅëÈ­_97MBO 14" xfId="2638"/>
    <cellStyle name="AeE­_97MBO 14 10" xfId="3629"/>
    <cellStyle name="ÅëÈ­_97MBO 14 10" xfId="10664"/>
    <cellStyle name="AeE­_97MBO 14 2" xfId="4204"/>
    <cellStyle name="ÅëÈ­_97MBO 14 2" xfId="4175"/>
    <cellStyle name="AeE­_97MBO 14 3" xfId="7218"/>
    <cellStyle name="ÅëÈ­_97MBO 14 3" xfId="7200"/>
    <cellStyle name="AeE­_97MBO 14 4" xfId="8483"/>
    <cellStyle name="ÅëÈ­_97MBO 14 4" xfId="7872"/>
    <cellStyle name="AeE­_97MBO 14 5" xfId="9374"/>
    <cellStyle name="ÅëÈ­_97MBO 14 5" xfId="7657"/>
    <cellStyle name="AeE­_97MBO 14 6" xfId="9859"/>
    <cellStyle name="ÅëÈ­_97MBO 14 6" xfId="9240"/>
    <cellStyle name="AeE­_97MBO 14 7" xfId="10241"/>
    <cellStyle name="ÅëÈ­_97MBO 14 7" xfId="9701"/>
    <cellStyle name="AeE­_97MBO 14 8" xfId="10586"/>
    <cellStyle name="ÅëÈ­_97MBO 14 8" xfId="10101"/>
    <cellStyle name="AeE­_97MBO 14 9" xfId="10863"/>
    <cellStyle name="ÅëÈ­_97MBO 14 9" xfId="10460"/>
    <cellStyle name="AeE­_97MBO 15" xfId="5443"/>
    <cellStyle name="ÅëÈ­_97MBO 15" xfId="5442"/>
    <cellStyle name="AeE­_97MBO 16" xfId="4439"/>
    <cellStyle name="ÅëÈ­_97MBO 16" xfId="4438"/>
    <cellStyle name="AeE­_97MBO 17" xfId="5505"/>
    <cellStyle name="ÅëÈ­_97MBO 17" xfId="5504"/>
    <cellStyle name="AeE­_97MBO 18" xfId="4618"/>
    <cellStyle name="ÅëÈ­_97MBO 18" xfId="4617"/>
    <cellStyle name="AeE­_97MBO 19" xfId="5571"/>
    <cellStyle name="ÅëÈ­_97MBO 19" xfId="5570"/>
    <cellStyle name="AeE­_97MBO 2" xfId="2639"/>
    <cellStyle name="ÅëÈ­_97MBO 2" xfId="2640"/>
    <cellStyle name="AeE­_97MBO 2 10" xfId="10168"/>
    <cellStyle name="ÅëÈ­_97MBO 2 10" xfId="8239"/>
    <cellStyle name="AeE­_97MBO 2 11" xfId="10369"/>
    <cellStyle name="ÅëÈ­_97MBO 2 2" xfId="4165"/>
    <cellStyle name="AeE­_97MBO 2 3" xfId="4164"/>
    <cellStyle name="ÅëÈ­_97MBO 2 3" xfId="7192"/>
    <cellStyle name="AeE­_97MBO 2 4" xfId="7191"/>
    <cellStyle name="ÅëÈ­_97MBO 2 4" xfId="7308"/>
    <cellStyle name="AeE­_97MBO 2 5" xfId="8188"/>
    <cellStyle name="ÅëÈ­_97MBO 2 5" xfId="3626"/>
    <cellStyle name="AeE­_97MBO 2 6" xfId="8903"/>
    <cellStyle name="ÅëÈ­_97MBO 2 6" xfId="8420"/>
    <cellStyle name="AeE­_97MBO 2 7" xfId="8421"/>
    <cellStyle name="ÅëÈ­_97MBO 2 7" xfId="9237"/>
    <cellStyle name="AeE­_97MBO 2 8" xfId="9281"/>
    <cellStyle name="ÅëÈ­_97MBO 2 8" xfId="9735"/>
    <cellStyle name="AeE­_97MBO 2 9" xfId="9775"/>
    <cellStyle name="ÅëÈ­_97MBO 2 9" xfId="10133"/>
    <cellStyle name="AeE­_97MBO 20" xfId="4832"/>
    <cellStyle name="ÅëÈ­_97MBO 20" xfId="4831"/>
    <cellStyle name="AeE­_97MBO 21" xfId="5704"/>
    <cellStyle name="ÅëÈ­_97MBO 21" xfId="5703"/>
    <cellStyle name="AeE­_97MBO 22" xfId="5685"/>
    <cellStyle name="ÅëÈ­_97MBO 22" xfId="5684"/>
    <cellStyle name="AeE­_97MBO 23" xfId="5765"/>
    <cellStyle name="ÅëÈ­_97MBO 23" xfId="5764"/>
    <cellStyle name="AeE­_97MBO 24" xfId="5829"/>
    <cellStyle name="ÅëÈ­_97MBO 24" xfId="5828"/>
    <cellStyle name="AeE­_97MBO 25" xfId="5891"/>
    <cellStyle name="ÅëÈ­_97MBO 25" xfId="5890"/>
    <cellStyle name="AeE­_97MBO 26" xfId="5955"/>
    <cellStyle name="ÅëÈ­_97MBO 26" xfId="5954"/>
    <cellStyle name="AeE­_97MBO 27" xfId="6017"/>
    <cellStyle name="ÅëÈ­_97MBO 27" xfId="6016"/>
    <cellStyle name="AeE­_97MBO 28" xfId="6081"/>
    <cellStyle name="ÅëÈ­_97MBO 28" xfId="6080"/>
    <cellStyle name="AeE­_97MBO 29" xfId="6143"/>
    <cellStyle name="ÅëÈ­_97MBO 29" xfId="6142"/>
    <cellStyle name="AeE­_97MBO 3" xfId="4166"/>
    <cellStyle name="ÅëÈ­_97MBO 3" xfId="2641"/>
    <cellStyle name="AeE­_97MBO 3 2" xfId="2642"/>
    <cellStyle name="ÅëÈ­_97MBO 3 2" xfId="4167"/>
    <cellStyle name="AeE­_97MBO 30" xfId="6205"/>
    <cellStyle name="ÅëÈ­_97MBO 30" xfId="6204"/>
    <cellStyle name="AeE­_97MBO 31" xfId="6267"/>
    <cellStyle name="ÅëÈ­_97MBO 31" xfId="6266"/>
    <cellStyle name="AeE­_97MBO 32" xfId="6328"/>
    <cellStyle name="ÅëÈ­_97MBO 32" xfId="6327"/>
    <cellStyle name="AeE­_97MBO 33" xfId="6388"/>
    <cellStyle name="ÅëÈ­_97MBO 33" xfId="6387"/>
    <cellStyle name="AeE­_97MBO 34" xfId="6448"/>
    <cellStyle name="ÅëÈ­_97MBO 34" xfId="6447"/>
    <cellStyle name="AeE­_97MBO 35" xfId="6505"/>
    <cellStyle name="ÅëÈ­_97MBO 35" xfId="6504"/>
    <cellStyle name="AeE­_97MBO 36" xfId="6561"/>
    <cellStyle name="ÅëÈ­_97MBO 36" xfId="6560"/>
    <cellStyle name="AeE­_97MBO 37" xfId="6615"/>
    <cellStyle name="ÅëÈ­_97MBO 37" xfId="6614"/>
    <cellStyle name="AeE­_97MBO 38" xfId="6665"/>
    <cellStyle name="ÅëÈ­_97MBO 38" xfId="6664"/>
    <cellStyle name="AeE­_97MBO 39" xfId="6713"/>
    <cellStyle name="ÅëÈ­_97MBO 39" xfId="6712"/>
    <cellStyle name="AeE­_97MBO 4" xfId="4168"/>
    <cellStyle name="ÅëÈ­_97MBO 4" xfId="2643"/>
    <cellStyle name="AeE­_97MBO 4 2" xfId="2644"/>
    <cellStyle name="ÅëÈ­_97MBO 4 2" xfId="4169"/>
    <cellStyle name="AeE­_97MBO 40" xfId="6759"/>
    <cellStyle name="ÅëÈ­_97MBO 40" xfId="6758"/>
    <cellStyle name="AeE­_97MBO 41" xfId="6799"/>
    <cellStyle name="ÅëÈ­_97MBO 41" xfId="6798"/>
    <cellStyle name="AeE­_97MBO 42" xfId="6833"/>
    <cellStyle name="ÅëÈ­_97MBO 42" xfId="6832"/>
    <cellStyle name="AeE­_97MBO 43" xfId="6863"/>
    <cellStyle name="ÅëÈ­_97MBO 43" xfId="6862"/>
    <cellStyle name="AeE­_97MBO 44" xfId="6885"/>
    <cellStyle name="ÅëÈ­_97MBO 44" xfId="6884"/>
    <cellStyle name="AeE­_97MBO 45" xfId="2193"/>
    <cellStyle name="ÅëÈ­_97MBO 45" xfId="2194"/>
    <cellStyle name="AeE­_97MBO 46" xfId="2237"/>
    <cellStyle name="ÅëÈ­_97MBO 46" xfId="2236"/>
    <cellStyle name="AeE­_97MBO 47" xfId="2188"/>
    <cellStyle name="ÅëÈ­_97MBO 47" xfId="2189"/>
    <cellStyle name="AeE­_97MBO 48" xfId="11277"/>
    <cellStyle name="ÅëÈ­_97MBO 48" xfId="11270"/>
    <cellStyle name="AeE­_97MBO 49" xfId="11320"/>
    <cellStyle name="ÅëÈ­_97MBO 49" xfId="11333"/>
    <cellStyle name="AeE­_97MBO 5" xfId="4153"/>
    <cellStyle name="ÅëÈ­_97MBO 5" xfId="2645"/>
    <cellStyle name="AeE­_97MBO 5 2" xfId="2646"/>
    <cellStyle name="ÅëÈ­_97MBO 5 2" xfId="4154"/>
    <cellStyle name="AeE­_97MBO 50" xfId="11359"/>
    <cellStyle name="ÅëÈ­_97MBO 50" xfId="11307"/>
    <cellStyle name="AeE­_97MBO 51" xfId="11296"/>
    <cellStyle name="ÅëÈ­_97MBO 51" xfId="11342"/>
    <cellStyle name="AeE­_97MBO 52" xfId="11396"/>
    <cellStyle name="ÅëÈ­_97MBO 52" xfId="11408"/>
    <cellStyle name="AeE­_97MBO 53" xfId="11310"/>
    <cellStyle name="ÅëÈ­_97MBO 53" xfId="11282"/>
    <cellStyle name="AeE­_97MBO 54" xfId="11402"/>
    <cellStyle name="ÅëÈ­_97MBO 54" xfId="2214"/>
    <cellStyle name="AeE­_97MBO 55" xfId="11370"/>
    <cellStyle name="ÅëÈ­_97MBO 55" xfId="2190"/>
    <cellStyle name="AeE­_97MBO 56" xfId="2252"/>
    <cellStyle name="ÅëÈ­_97MBO 56" xfId="11385"/>
    <cellStyle name="AeE­_97MBO 57" xfId="11300"/>
    <cellStyle name="ÅëÈ­_97MBO 57" xfId="11392"/>
    <cellStyle name="AeE­_97MBO 58" xfId="2245"/>
    <cellStyle name="ÅëÈ­_97MBO 58" xfId="2179"/>
    <cellStyle name="AeE­_97MBO 59" xfId="11242"/>
    <cellStyle name="ÅëÈ­_97MBO 59" xfId="11280"/>
    <cellStyle name="AeE­_97MBO 6" xfId="4954"/>
    <cellStyle name="ÅëÈ­_97MBO 6" xfId="2647"/>
    <cellStyle name="AeE­_97MBO 60" xfId="11327"/>
    <cellStyle name="ÅëÈ­_97MBO 60" xfId="11291"/>
    <cellStyle name="AeE­_97MBO 61" xfId="11441"/>
    <cellStyle name="ÅëÈ­_97MBO 61" xfId="11279"/>
    <cellStyle name="AeE­_97MBO 62" xfId="11267"/>
    <cellStyle name="ÅëÈ­_97MBO 62" xfId="11340"/>
    <cellStyle name="AeE­_97MBO 63" xfId="11318"/>
    <cellStyle name="ÅëÈ­_97MBO 63" xfId="11349"/>
    <cellStyle name="AeE­_97MBO 64" xfId="2248"/>
    <cellStyle name="ÅëÈ­_97MBO 64" xfId="11443"/>
    <cellStyle name="AeE­_97MBO 65" xfId="11343"/>
    <cellStyle name="ÅëÈ­_97MBO 65" xfId="2253"/>
    <cellStyle name="AeE­_97MBO 66" xfId="11251"/>
    <cellStyle name="ÅëÈ­_97MBO 66" xfId="2238"/>
    <cellStyle name="AeE­_97MBO 67" xfId="11330"/>
    <cellStyle name="ÅëÈ­_97MBO 67" xfId="11308"/>
    <cellStyle name="AeE­_97MBO 68" xfId="11429"/>
    <cellStyle name="ÅëÈ­_97MBO 68" xfId="11287"/>
    <cellStyle name="AeE­_97MBO 69" xfId="11412"/>
    <cellStyle name="ÅëÈ­_97MBO 69" xfId="11254"/>
    <cellStyle name="AeE­_97MBO 7" xfId="2648"/>
    <cellStyle name="ÅëÈ­_97MBO 7" xfId="2649"/>
    <cellStyle name="AeE­_97MBO 7 10" xfId="11112"/>
    <cellStyle name="ÅëÈ­_97MBO 7 10" xfId="11126"/>
    <cellStyle name="AeE­_97MBO 7 2" xfId="5187"/>
    <cellStyle name="ÅëÈ­_97MBO 7 2" xfId="5186"/>
    <cellStyle name="AeE­_97MBO 7 3" xfId="7953"/>
    <cellStyle name="ÅëÈ­_97MBO 7 3" xfId="7952"/>
    <cellStyle name="AeE­_97MBO 7 4" xfId="8733"/>
    <cellStyle name="ÅëÈ­_97MBO 7 4" xfId="8732"/>
    <cellStyle name="AeE­_97MBO 7 5" xfId="9556"/>
    <cellStyle name="ÅëÈ­_97MBO 7 5" xfId="9574"/>
    <cellStyle name="AeE­_97MBO 7 6" xfId="8298"/>
    <cellStyle name="ÅëÈ­_97MBO 7 6" xfId="7057"/>
    <cellStyle name="AeE­_97MBO 7 7" xfId="8908"/>
    <cellStyle name="ÅëÈ­_97MBO 7 7" xfId="8909"/>
    <cellStyle name="AeE­_97MBO 7 8" xfId="7518"/>
    <cellStyle name="ÅëÈ­_97MBO 7 8" xfId="3650"/>
    <cellStyle name="AeE­_97MBO 7 9" xfId="7446"/>
    <cellStyle name="ÅëÈ­_97MBO 7 9" xfId="7397"/>
    <cellStyle name="AeE­_97MBO 70" xfId="11260"/>
    <cellStyle name="ÅëÈ­_97MBO 70" xfId="11401"/>
    <cellStyle name="AeE­_97MBO 71" xfId="11351"/>
    <cellStyle name="ÅëÈ­_97MBO 71" xfId="11350"/>
    <cellStyle name="AeE­_97MBO 72" xfId="11404"/>
    <cellStyle name="ÅëÈ­_97MBO 72" xfId="11276"/>
    <cellStyle name="AeE­_97MBO 8" xfId="2650"/>
    <cellStyle name="ÅëÈ­_97MBO 8" xfId="2651"/>
    <cellStyle name="AeE­_97MBO 8 10" xfId="10739"/>
    <cellStyle name="ÅëÈ­_97MBO 8 10" xfId="10812"/>
    <cellStyle name="AeE­_97MBO 8 2" xfId="4917"/>
    <cellStyle name="ÅëÈ­_97MBO 8 2" xfId="4918"/>
    <cellStyle name="AeE­_97MBO 8 3" xfId="7707"/>
    <cellStyle name="ÅëÈ­_97MBO 8 3" xfId="7708"/>
    <cellStyle name="AeE­_97MBO 8 4" xfId="8843"/>
    <cellStyle name="ÅëÈ­_97MBO 8 4" xfId="8800"/>
    <cellStyle name="AeE­_97MBO 8 5" xfId="3480"/>
    <cellStyle name="ÅëÈ­_97MBO 8 5" xfId="3479"/>
    <cellStyle name="AeE­_97MBO 8 6" xfId="3452"/>
    <cellStyle name="ÅëÈ­_97MBO 8 6" xfId="3685"/>
    <cellStyle name="AeE­_97MBO 8 7" xfId="3430"/>
    <cellStyle name="ÅëÈ­_97MBO 8 7" xfId="7594"/>
    <cellStyle name="AeE­_97MBO 8 8" xfId="3519"/>
    <cellStyle name="ÅëÈ­_97MBO 8 8" xfId="8749"/>
    <cellStyle name="AeE­_97MBO 8 9" xfId="8218"/>
    <cellStyle name="ÅëÈ­_97MBO 8 9" xfId="3676"/>
    <cellStyle name="AeE­_97MBO 9" xfId="2652"/>
    <cellStyle name="ÅëÈ­_97MBO 9" xfId="2653"/>
    <cellStyle name="AeE­_97MBO 9 10" xfId="11090"/>
    <cellStyle name="ÅëÈ­_97MBO 9 10" xfId="10719"/>
    <cellStyle name="AeE­_97MBO 9 2" xfId="5258"/>
    <cellStyle name="ÅëÈ­_97MBO 9 2" xfId="5257"/>
    <cellStyle name="AeE­_97MBO 9 3" xfId="8017"/>
    <cellStyle name="ÅëÈ­_97MBO 9 3" xfId="8016"/>
    <cellStyle name="AeE­_97MBO 9 4" xfId="7189"/>
    <cellStyle name="ÅëÈ­_97MBO 9 4" xfId="8661"/>
    <cellStyle name="AeE­_97MBO 9 5" xfId="9518"/>
    <cellStyle name="ÅëÈ­_97MBO 9 5" xfId="9517"/>
    <cellStyle name="AeE­_97MBO 9 6" xfId="9982"/>
    <cellStyle name="ÅëÈ­_97MBO 9 6" xfId="9981"/>
    <cellStyle name="AeE­_97MBO 9 7" xfId="10349"/>
    <cellStyle name="ÅëÈ­_97MBO 9 7" xfId="10348"/>
    <cellStyle name="AeE­_97MBO 9 8" xfId="10680"/>
    <cellStyle name="ÅëÈ­_97MBO 9 8" xfId="10679"/>
    <cellStyle name="AeE­_97MBO 9 9" xfId="10939"/>
    <cellStyle name="ÅëÈ­_97MBO 9 9" xfId="10938"/>
    <cellStyle name="AeE­_97MBO_기본DATA" xfId="4170"/>
    <cellStyle name="ÅëÈ­_97MBO_기본DATA" xfId="4171"/>
    <cellStyle name="AeE­_97MBO_보고서1(1)" xfId="4172"/>
    <cellStyle name="ÅëÈ­_97MBO_보고서1(1)" xfId="4173"/>
    <cellStyle name="AeE­_A|Aa¿e" xfId="2654"/>
    <cellStyle name="ÅëÈ­_Á¦Ãâ¿ë" xfId="710"/>
    <cellStyle name="AeE­_Ao±C Project" xfId="711"/>
    <cellStyle name="ÅëÈ­_Áõ±Ç Project" xfId="712"/>
    <cellStyle name="AeE­_Ao±C Project 10" xfId="713"/>
    <cellStyle name="ÅëÈ­_Áõ±Ç Project 10" xfId="2655"/>
    <cellStyle name="AeE­_Ao±C Project 10 10" xfId="9971"/>
    <cellStyle name="ÅëÈ­_Áõ±Ç Project 10 10" xfId="9621"/>
    <cellStyle name="AeE­_Ao±C Project 10 11" xfId="2200"/>
    <cellStyle name="ÅëÈ­_Áõ±Ç Project 10 2" xfId="4886"/>
    <cellStyle name="AeE­_Ao±C Project 10 20" xfId="11376"/>
    <cellStyle name="ÅëÈ­_Áõ±Ç Project 10 3" xfId="7680"/>
    <cellStyle name="AeE­_Ao±C Project 10 30" xfId="11372"/>
    <cellStyle name="ÅëÈ­_Áõ±Ç Project 10 4" xfId="6953"/>
    <cellStyle name="AeE­_Ao±C Project 10 5" xfId="7506"/>
    <cellStyle name="ÅëÈ­_Áõ±Ç Project 10 5" xfId="8927"/>
    <cellStyle name="AeE­_Ao±C Project 10 6" xfId="9173"/>
    <cellStyle name="ÅëÈ­_Áõ±Ç Project 10 6" xfId="8550"/>
    <cellStyle name="AeE­_Ao±C Project 10 7" xfId="9672"/>
    <cellStyle name="ÅëÈ­_Áõ±Ç Project 10 7" xfId="7043"/>
    <cellStyle name="AeE­_Ao±C Project 10 8" xfId="10073"/>
    <cellStyle name="ÅëÈ­_Áõ±Ç Project 10 8" xfId="9064"/>
    <cellStyle name="AeE­_Ao±C Project 10 9" xfId="10436"/>
    <cellStyle name="ÅëÈ­_Áõ±Ç Project 10 9" xfId="9030"/>
    <cellStyle name="AeE­_Ao±C Project 11" xfId="2656"/>
    <cellStyle name="ÅëÈ­_Áõ±Ç Project 11" xfId="2657"/>
    <cellStyle name="AeE­_Ao±C Project 11 10" xfId="10965"/>
    <cellStyle name="ÅëÈ­_Áõ±Ç Project 11 10" xfId="10964"/>
    <cellStyle name="AeE­_Ao±C Project 11 2" xfId="5292"/>
    <cellStyle name="ÅëÈ­_Áõ±Ç Project 11 2" xfId="5291"/>
    <cellStyle name="AeE­_Ao±C Project 11 3" xfId="8049"/>
    <cellStyle name="ÅëÈ­_Áõ±Ç Project 11 3" xfId="8048"/>
    <cellStyle name="AeE­_Ao±C Project 11 4" xfId="3607"/>
    <cellStyle name="ÅëÈ­_Áõ±Ç Project 11 4" xfId="3606"/>
    <cellStyle name="AeE­_Ao±C Project 11 5" xfId="3712"/>
    <cellStyle name="ÅëÈ­_Áõ±Ç Project 11 5" xfId="3669"/>
    <cellStyle name="AeE­_Ao±C Project 11 6" xfId="7395"/>
    <cellStyle name="ÅëÈ­_Áõ±Ç Project 11 6" xfId="7653"/>
    <cellStyle name="AeE­_Ao±C Project 11 7" xfId="9215"/>
    <cellStyle name="ÅëÈ­_Áõ±Ç Project 11 7" xfId="9214"/>
    <cellStyle name="AeE­_Ao±C Project 11 8" xfId="9713"/>
    <cellStyle name="ÅëÈ­_Áõ±Ç Project 11 8" xfId="9712"/>
    <cellStyle name="AeE­_Ao±C Project 11 9" xfId="10113"/>
    <cellStyle name="ÅëÈ­_Áõ±Ç Project 11 9" xfId="10112"/>
    <cellStyle name="AeE­_Ao±C Project 12" xfId="2658"/>
    <cellStyle name="ÅëÈ­_Áõ±Ç Project 12" xfId="2659"/>
    <cellStyle name="AeE­_Ao±C Project 12 10" xfId="10343"/>
    <cellStyle name="ÅëÈ­_Áõ±Ç Project 12 10" xfId="10160"/>
    <cellStyle name="AeE­_Ao±C Project 12 2" xfId="3760"/>
    <cellStyle name="ÅëÈ­_Áõ±Ç Project 12 2" xfId="3759"/>
    <cellStyle name="AeE­_Ao±C Project 12 3" xfId="3402"/>
    <cellStyle name="ÅëÈ­_Áõ±Ç Project 12 3" xfId="3403"/>
    <cellStyle name="AeE­_Ao±C Project 12 4" xfId="7329"/>
    <cellStyle name="ÅëÈ­_Áõ±Ç Project 12 4" xfId="3556"/>
    <cellStyle name="AeE­_Ao±C Project 12 5" xfId="8544"/>
    <cellStyle name="ÅëÈ­_Áõ±Ç Project 12 5" xfId="3651"/>
    <cellStyle name="AeE­_Ao±C Project 12 6" xfId="7451"/>
    <cellStyle name="ÅëÈ­_Áõ±Ç Project 12 6" xfId="9355"/>
    <cellStyle name="AeE­_Ao±C Project 12 7" xfId="3483"/>
    <cellStyle name="ÅëÈ­_Áõ±Ç Project 12 7" xfId="9218"/>
    <cellStyle name="AeE­_Ao±C Project 12 8" xfId="7547"/>
    <cellStyle name="ÅëÈ­_Áõ±Ç Project 12 8" xfId="9716"/>
    <cellStyle name="AeE­_Ao±C Project 12 9" xfId="7038"/>
    <cellStyle name="ÅëÈ­_Áõ±Ç Project 12 9" xfId="10117"/>
    <cellStyle name="AeE­_Ao±C Project 13" xfId="2660"/>
    <cellStyle name="ÅëÈ­_Áõ±Ç Project 13" xfId="2661"/>
    <cellStyle name="AeE­_Ao±C Project 13 10" xfId="8105"/>
    <cellStyle name="ÅëÈ­_Áõ±Ç Project 13 10" xfId="7838"/>
    <cellStyle name="AeE­_Ao±C Project 13 2" xfId="5352"/>
    <cellStyle name="ÅëÈ­_Áõ±Ç Project 13 2" xfId="5351"/>
    <cellStyle name="AeE­_Ao±C Project 13 3" xfId="8100"/>
    <cellStyle name="ÅëÈ­_Áõ±Ç Project 13 3" xfId="8099"/>
    <cellStyle name="AeE­_Ao±C Project 13 4" xfId="8301"/>
    <cellStyle name="ÅëÈ­_Áõ±Ç Project 13 4" xfId="8302"/>
    <cellStyle name="AeE­_Ao±C Project 13 5" xfId="9188"/>
    <cellStyle name="ÅëÈ­_Áõ±Ç Project 13 5" xfId="9220"/>
    <cellStyle name="AeE­_Ao±C Project 13 6" xfId="9685"/>
    <cellStyle name="ÅëÈ­_Áõ±Ç Project 13 6" xfId="9718"/>
    <cellStyle name="AeE­_Ao±C Project 13 7" xfId="10085"/>
    <cellStyle name="ÅëÈ­_Áõ±Ç Project 13 7" xfId="10119"/>
    <cellStyle name="AeE­_Ao±C Project 13 8" xfId="10447"/>
    <cellStyle name="ÅëÈ­_Áõ±Ç Project 13 8" xfId="10477"/>
    <cellStyle name="AeE­_Ao±C Project 13 9" xfId="10754"/>
    <cellStyle name="ÅëÈ­_Áõ±Ç Project 13 9" xfId="10775"/>
    <cellStyle name="AeE­_Ao±C Project 14" xfId="2662"/>
    <cellStyle name="ÅëÈ­_Áõ±Ç Project 14" xfId="2663"/>
    <cellStyle name="AeE­_Ao±C Project 14 10" xfId="7444"/>
    <cellStyle name="ÅëÈ­_Áõ±Ç Project 14 10" xfId="10800"/>
    <cellStyle name="AeE­_Ao±C Project 14 2" xfId="3929"/>
    <cellStyle name="ÅëÈ­_Áõ±Ç Project 14 2" xfId="3928"/>
    <cellStyle name="AeE­_Ao±C Project 14 3" xfId="7033"/>
    <cellStyle name="ÅëÈ­_Áõ±Ç Project 14 3" xfId="7032"/>
    <cellStyle name="AeE­_Ao±C Project 14 4" xfId="8973"/>
    <cellStyle name="ÅëÈ­_Áõ±Ç Project 14 4" xfId="8974"/>
    <cellStyle name="AeE­_Ao±C Project 14 5" xfId="9152"/>
    <cellStyle name="ÅëÈ­_Áõ±Ç Project 14 5" xfId="8303"/>
    <cellStyle name="AeE­_Ao±C Project 14 6" xfId="7019"/>
    <cellStyle name="ÅëÈ­_Áõ±Ç Project 14 6" xfId="9241"/>
    <cellStyle name="AeE­_Ao±C Project 14 7" xfId="8506"/>
    <cellStyle name="ÅëÈ­_Áõ±Ç Project 14 7" xfId="9702"/>
    <cellStyle name="AeE­_Ao±C Project 14 8" xfId="9359"/>
    <cellStyle name="ÅëÈ­_Áõ±Ç Project 14 8" xfId="10102"/>
    <cellStyle name="AeE­_Ao±C Project 14 9" xfId="9844"/>
    <cellStyle name="ÅëÈ­_Áõ±Ç Project 14 9" xfId="10462"/>
    <cellStyle name="AeE­_Ao±C Project 15" xfId="5414"/>
    <cellStyle name="ÅëÈ­_Áõ±Ç Project 15" xfId="5413"/>
    <cellStyle name="AeE­_Ao±C Project 16" xfId="4370"/>
    <cellStyle name="ÅëÈ­_Áõ±Ç Project 16" xfId="4361"/>
    <cellStyle name="AeE­_Ao±C Project 17" xfId="5476"/>
    <cellStyle name="ÅëÈ­_Áõ±Ç Project 17" xfId="5475"/>
    <cellStyle name="AeE­_Ao±C Project 18" xfId="4522"/>
    <cellStyle name="ÅëÈ­_Áõ±Ç Project 18" xfId="4521"/>
    <cellStyle name="AeE­_Ao±C Project 19" xfId="5540"/>
    <cellStyle name="ÅëÈ­_Áõ±Ç Project 19" xfId="5539"/>
    <cellStyle name="AeE­_Ao±C Project 2" xfId="2664"/>
    <cellStyle name="ÅëÈ­_Áõ±Ç Project 2" xfId="2665"/>
    <cellStyle name="AeE­_Ao±C Project 2 10" xfId="10490"/>
    <cellStyle name="ÅëÈ­_Áõ±Ç Project 2 10" xfId="3476"/>
    <cellStyle name="AeE­_Ao±C Project 2 11" xfId="10687"/>
    <cellStyle name="ÅëÈ­_Áõ±Ç Project 2 2" xfId="4178"/>
    <cellStyle name="AeE­_Ao±C Project 2 3" xfId="4176"/>
    <cellStyle name="ÅëÈ­_Áõ±Ç Project 2 3" xfId="7202"/>
    <cellStyle name="AeE­_Ao±C Project 2 4" xfId="7201"/>
    <cellStyle name="ÅëÈ­_Áõ±Ç Project 2 4" xfId="8975"/>
    <cellStyle name="AeE­_Ao±C Project 2 5" xfId="9008"/>
    <cellStyle name="ÅëÈ­_Áõ±Ç Project 2 5" xfId="9134"/>
    <cellStyle name="AeE­_Ao±C Project 2 6" xfId="7658"/>
    <cellStyle name="ÅëÈ­_Áõ±Ç Project 2 6" xfId="3449"/>
    <cellStyle name="AeE­_Ao±C Project 2 7" xfId="9239"/>
    <cellStyle name="ÅëÈ­_Áõ±Ç Project 2 7" xfId="3472"/>
    <cellStyle name="AeE­_Ao±C Project 2 8" xfId="9738"/>
    <cellStyle name="ÅëÈ­_Áõ±Ç Project 2 8" xfId="3514"/>
    <cellStyle name="AeE­_Ao±C Project 2 9" xfId="10135"/>
    <cellStyle name="ÅëÈ­_Áõ±Ç Project 2 9" xfId="8450"/>
    <cellStyle name="AeE­_Ao±C Project 20" xfId="4731"/>
    <cellStyle name="ÅëÈ­_Áõ±Ç Project 20" xfId="4729"/>
    <cellStyle name="AeE­_Ao±C Project 21" xfId="5604"/>
    <cellStyle name="ÅëÈ­_Áõ±Ç Project 21" xfId="5603"/>
    <cellStyle name="AeE­_Ao±C Project 22" xfId="5656"/>
    <cellStyle name="ÅëÈ­_Áõ±Ç Project 22" xfId="5655"/>
    <cellStyle name="AeE­_Ao±C Project 23" xfId="5736"/>
    <cellStyle name="ÅëÈ­_Áõ±Ç Project 23" xfId="5735"/>
    <cellStyle name="AeE­_Ao±C Project 24" xfId="5800"/>
    <cellStyle name="ÅëÈ­_Áõ±Ç Project 24" xfId="5799"/>
    <cellStyle name="AeE­_Ao±C Project 25" xfId="5862"/>
    <cellStyle name="ÅëÈ­_Áõ±Ç Project 25" xfId="5861"/>
    <cellStyle name="AeE­_Ao±C Project 26" xfId="5926"/>
    <cellStyle name="ÅëÈ­_Áõ±Ç Project 26" xfId="5925"/>
    <cellStyle name="AeE­_Ao±C Project 27" xfId="5988"/>
    <cellStyle name="ÅëÈ­_Áõ±Ç Project 27" xfId="5987"/>
    <cellStyle name="AeE­_Ao±C Project 28" xfId="6052"/>
    <cellStyle name="ÅëÈ­_Áõ±Ç Project 28" xfId="6051"/>
    <cellStyle name="AeE­_Ao±C Project 29" xfId="6114"/>
    <cellStyle name="ÅëÈ­_Áõ±Ç Project 29" xfId="6113"/>
    <cellStyle name="AeE­_Ao±C Project 3" xfId="4179"/>
    <cellStyle name="ÅëÈ­_Áõ±Ç Project 3" xfId="2666"/>
    <cellStyle name="AeE­_Ao±C Project 3 2" xfId="2667"/>
    <cellStyle name="ÅëÈ­_Áõ±Ç Project 3 2" xfId="4180"/>
    <cellStyle name="AeE­_Ao±C Project 30" xfId="6176"/>
    <cellStyle name="ÅëÈ­_Áõ±Ç Project 30" xfId="6175"/>
    <cellStyle name="AeE­_Ao±C Project 31" xfId="6238"/>
    <cellStyle name="ÅëÈ­_Áõ±Ç Project 31" xfId="6237"/>
    <cellStyle name="AeE­_Ao±C Project 32" xfId="6299"/>
    <cellStyle name="ÅëÈ­_Áõ±Ç Project 32" xfId="6298"/>
    <cellStyle name="AeE­_Ao±C Project 33" xfId="6360"/>
    <cellStyle name="ÅëÈ­_Áõ±Ç Project 33" xfId="6359"/>
    <cellStyle name="AeE­_Ao±C Project 34" xfId="6420"/>
    <cellStyle name="ÅëÈ­_Áõ±Ç Project 34" xfId="6419"/>
    <cellStyle name="AeE­_Ao±C Project 35" xfId="6479"/>
    <cellStyle name="ÅëÈ­_Áõ±Ç Project 35" xfId="6478"/>
    <cellStyle name="AeE­_Ao±C Project 36" xfId="6536"/>
    <cellStyle name="ÅëÈ­_Áõ±Ç Project 36" xfId="6535"/>
    <cellStyle name="AeE­_Ao±C Project 37" xfId="6591"/>
    <cellStyle name="ÅëÈ­_Áõ±Ç Project 37" xfId="6590"/>
    <cellStyle name="AeE­_Ao±C Project 38" xfId="6643"/>
    <cellStyle name="ÅëÈ­_Áõ±Ç Project 38" xfId="6642"/>
    <cellStyle name="AeE­_Ao±C Project 39" xfId="6691"/>
    <cellStyle name="ÅëÈ­_Áõ±Ç Project 39" xfId="6690"/>
    <cellStyle name="AeE­_Ao±C Project 4" xfId="4181"/>
    <cellStyle name="ÅëÈ­_Áõ±Ç Project 4" xfId="2668"/>
    <cellStyle name="AeE­_Ao±C Project 4 2" xfId="2669"/>
    <cellStyle name="ÅëÈ­_Áõ±Ç Project 4 2" xfId="4182"/>
    <cellStyle name="AeE­_Ao±C Project 40" xfId="6739"/>
    <cellStyle name="ÅëÈ­_Áõ±Ç Project 40" xfId="6738"/>
    <cellStyle name="AeE­_Ao±C Project 41" xfId="6781"/>
    <cellStyle name="ÅëÈ­_Áõ±Ç Project 41" xfId="6780"/>
    <cellStyle name="AeE­_Ao±C Project 42" xfId="6819"/>
    <cellStyle name="ÅëÈ­_Áõ±Ç Project 42" xfId="6818"/>
    <cellStyle name="AeE­_Ao±C Project 43" xfId="6851"/>
    <cellStyle name="ÅëÈ­_Áõ±Ç Project 43" xfId="6850"/>
    <cellStyle name="AeE­_Ao±C Project 44" xfId="6875"/>
    <cellStyle name="ÅëÈ­_Áõ±Ç Project 44" xfId="6874"/>
    <cellStyle name="AeE­_Ao±C Project 45" xfId="2198"/>
    <cellStyle name="ÅëÈ­_Áõ±Ç Project 45" xfId="2199"/>
    <cellStyle name="AeE­_Ao±C Project 46" xfId="2233"/>
    <cellStyle name="ÅëÈ­_Áõ±Ç Project 46" xfId="2232"/>
    <cellStyle name="AeE­_Ao±C Project 47" xfId="11269"/>
    <cellStyle name="ÅëÈ­_Áõ±Ç Project 47" xfId="11302"/>
    <cellStyle name="AeE­_Ao±C Project 48" xfId="11395"/>
    <cellStyle name="ÅëÈ­_Áõ±Ç Project 48" xfId="11391"/>
    <cellStyle name="AeE­_Ao±C Project 49" xfId="2210"/>
    <cellStyle name="ÅëÈ­_Áõ±Ç Project 49" xfId="2211"/>
    <cellStyle name="AeE­_Ao±C Project 5" xfId="4976"/>
    <cellStyle name="ÅëÈ­_Áõ±Ç Project 5" xfId="2670"/>
    <cellStyle name="AeE­_Ao±C Project 5 2" xfId="2671"/>
    <cellStyle name="ÅëÈ­_Áõ±Ç Project 5 2" xfId="4177"/>
    <cellStyle name="AeE­_Ao±C Project 50" xfId="2224"/>
    <cellStyle name="ÅëÈ­_Áõ±Ç Project 50" xfId="11324"/>
    <cellStyle name="AeE­_Ao±C Project 51" xfId="11413"/>
    <cellStyle name="ÅëÈ­_Áõ±Ç Project 51" xfId="11407"/>
    <cellStyle name="AeE­_Ao±C Project 52" xfId="11354"/>
    <cellStyle name="ÅëÈ­_Áõ±Ç Project 52" xfId="11321"/>
    <cellStyle name="AeE­_Ao±C Project 53" xfId="11288"/>
    <cellStyle name="ÅëÈ­_Áõ±Ç Project 53" xfId="11319"/>
    <cellStyle name="AeE­_Ao±C Project 54" xfId="11423"/>
    <cellStyle name="ÅëÈ­_Áõ±Ç Project 54" xfId="11419"/>
    <cellStyle name="AeE­_Ao±C Project 55" xfId="2182"/>
    <cellStyle name="ÅëÈ­_Áõ±Ç Project 55" xfId="11363"/>
    <cellStyle name="AeE­_Ao±C Project 56" xfId="2183"/>
    <cellStyle name="ÅëÈ­_Áõ±Ç Project 56" xfId="11356"/>
    <cellStyle name="AeE­_Ao±C Project 57" xfId="11360"/>
    <cellStyle name="ÅëÈ­_Áõ±Ç Project 57" xfId="11415"/>
    <cellStyle name="AeE­_Ao±C Project 58" xfId="11305"/>
    <cellStyle name="ÅëÈ­_Áõ±Ç Project 58" xfId="11297"/>
    <cellStyle name="AeE­_Ao±C Project 59" xfId="11386"/>
    <cellStyle name="ÅëÈ­_Áõ±Ç Project 59" xfId="11353"/>
    <cellStyle name="AeE­_Ao±C Project 6" xfId="5165"/>
    <cellStyle name="ÅëÈ­_Áõ±Ç Project 6" xfId="2672"/>
    <cellStyle name="AeE­_Ao±C Project 60" xfId="2249"/>
    <cellStyle name="ÅëÈ­_Áõ±Ç Project 60" xfId="11434"/>
    <cellStyle name="AeE­_Ao±C Project 61" xfId="11344"/>
    <cellStyle name="ÅëÈ­_Áõ±Ç Project 61" xfId="2246"/>
    <cellStyle name="AeE­_Ao±C Project 62" xfId="11286"/>
    <cellStyle name="ÅëÈ­_Áõ±Ç Project 62" xfId="11336"/>
    <cellStyle name="AeE­_Ao±C Project 63" xfId="11369"/>
    <cellStyle name="ÅëÈ­_Áõ±Ç Project 63" xfId="11417"/>
    <cellStyle name="AeE­_Ao±C Project 64" xfId="11322"/>
    <cellStyle name="ÅëÈ­_Áõ±Ç Project 64" xfId="11382"/>
    <cellStyle name="AeE­_Ao±C Project 65" xfId="11323"/>
    <cellStyle name="ÅëÈ­_Áõ±Ç Project 65" xfId="11255"/>
    <cellStyle name="AeE­_Ao±C Project 66" xfId="11271"/>
    <cellStyle name="ÅëÈ­_Áõ±Ç Project 66" xfId="11285"/>
    <cellStyle name="AeE­_Ao±C Project 67" xfId="11341"/>
    <cellStyle name="ÅëÈ­_Áõ±Ç Project 67" xfId="11433"/>
    <cellStyle name="AeE­_Ao±C Project 68" xfId="2241"/>
    <cellStyle name="ÅëÈ­_Áõ±Ç Project 68" xfId="11442"/>
    <cellStyle name="AeE­_Ao±C Project 69" xfId="11274"/>
    <cellStyle name="ÅëÈ­_Áõ±Ç Project 69" xfId="11275"/>
    <cellStyle name="AeE­_Ao±C Project 7" xfId="2673"/>
    <cellStyle name="ÅëÈ­_Áõ±Ç Project 7" xfId="2674"/>
    <cellStyle name="AeE­_Ao±C Project 7 10" xfId="9671"/>
    <cellStyle name="ÅëÈ­_Áõ±Ç Project 7 10" xfId="10691"/>
    <cellStyle name="AeE­_Ao±C Project 7 2" xfId="4942"/>
    <cellStyle name="ÅëÈ­_Áõ±Ç Project 7 2" xfId="5164"/>
    <cellStyle name="AeE­_Ao±C Project 7 3" xfId="7732"/>
    <cellStyle name="ÅëÈ­_Áõ±Ç Project 7 3" xfId="7930"/>
    <cellStyle name="AeE­_Ao±C Project 7 4" xfId="8313"/>
    <cellStyle name="ÅëÈ­_Áõ±Ç Project 7 4" xfId="9113"/>
    <cellStyle name="AeE­_Ao±C Project 7 5" xfId="9230"/>
    <cellStyle name="ÅëÈ­_Áõ±Ç Project 7 5" xfId="7380"/>
    <cellStyle name="AeE­_Ao±C Project 7 6" xfId="9729"/>
    <cellStyle name="ÅëÈ­_Áõ±Ç Project 7 6" xfId="6985"/>
    <cellStyle name="AeE­_Ao±C Project 7 7" xfId="10128"/>
    <cellStyle name="ÅëÈ­_Áõ±Ç Project 7 7" xfId="7621"/>
    <cellStyle name="AeE­_Ao±C Project 7 8" xfId="10485"/>
    <cellStyle name="ÅëÈ­_Áõ±Ç Project 7 8" xfId="7306"/>
    <cellStyle name="AeE­_Ao±C Project 7 9" xfId="10781"/>
    <cellStyle name="ÅëÈ­_Áõ±Ç Project 7 9" xfId="3698"/>
    <cellStyle name="AeE­_Ao±C Project 70" xfId="2218"/>
    <cellStyle name="ÅëÈ­_Áõ±Ç Project 70" xfId="11431"/>
    <cellStyle name="AeE­_Ao±C Project 71" xfId="11366"/>
    <cellStyle name="ÅëÈ­_Áõ±Ç Project 71" xfId="2247"/>
    <cellStyle name="AeE­_Ao±C Project 72" xfId="11268"/>
    <cellStyle name="ÅëÈ­_Áõ±Ç Project 72" xfId="2191"/>
    <cellStyle name="AeE­_Ao±C Project 8" xfId="2675"/>
    <cellStyle name="ÅëÈ­_Áõ±Ç Project 8" xfId="2676"/>
    <cellStyle name="AeE­_Ao±C Project 8 10" xfId="10842"/>
    <cellStyle name="ÅëÈ­_Áõ±Ç Project 8 10" xfId="10136"/>
    <cellStyle name="AeE­_Ao±C Project 8 2" xfId="5232"/>
    <cellStyle name="ÅëÈ­_Áõ±Ç Project 8 2" xfId="4943"/>
    <cellStyle name="AeE­_Ao±C Project 8 3" xfId="7994"/>
    <cellStyle name="ÅëÈ­_Áõ±Ç Project 8 3" xfId="7733"/>
    <cellStyle name="AeE­_Ao±C Project 8 4" xfId="9090"/>
    <cellStyle name="ÅëÈ­_Áõ±Ç Project 8 4" xfId="8278"/>
    <cellStyle name="AeE­_Ao±C Project 8 5" xfId="8567"/>
    <cellStyle name="ÅëÈ­_Áõ±Ç Project 8 5" xfId="9231"/>
    <cellStyle name="AeE­_Ao±C Project 8 6" xfId="9569"/>
    <cellStyle name="ÅëÈ­_Áõ±Ç Project 8 6" xfId="9730"/>
    <cellStyle name="AeE­_Ao±C Project 8 7" xfId="10009"/>
    <cellStyle name="ÅëÈ­_Áõ±Ç Project 8 7" xfId="10129"/>
    <cellStyle name="AeE­_Ao±C Project 8 8" xfId="10379"/>
    <cellStyle name="ÅëÈ­_Áõ±Ç Project 8 8" xfId="10486"/>
    <cellStyle name="AeE­_Ao±C Project 8 9" xfId="10702"/>
    <cellStyle name="ÅëÈ­_Áõ±Ç Project 8 9" xfId="10782"/>
    <cellStyle name="AeE­_Ao±C Project 9" xfId="2677"/>
    <cellStyle name="ÅëÈ­_Áõ±Ç Project 9" xfId="2678"/>
    <cellStyle name="AeE­_Ao±C Project 9 10" xfId="9429"/>
    <cellStyle name="ÅëÈ­_Áõ±Ç Project 9 10" xfId="9666"/>
    <cellStyle name="AeE­_Ao±C Project 9 2" xfId="4885"/>
    <cellStyle name="ÅëÈ­_Áõ±Ç Project 9 2" xfId="5231"/>
    <cellStyle name="AeE­_Ao±C Project 9 3" xfId="7679"/>
    <cellStyle name="ÅëÈ­_Áõ±Ç Project 9 3" xfId="7993"/>
    <cellStyle name="AeE­_Ao±C Project 9 4" xfId="6952"/>
    <cellStyle name="ÅëÈ­_Áõ±Ç Project 9 4" xfId="9089"/>
    <cellStyle name="AeE­_Ao±C Project 9 5" xfId="8926"/>
    <cellStyle name="ÅëÈ­_Áõ±Ç Project 9 5" xfId="8877"/>
    <cellStyle name="AeE­_Ao±C Project 9 6" xfId="7401"/>
    <cellStyle name="ÅëÈ­_Áõ±Ç Project 9 6" xfId="9581"/>
    <cellStyle name="AeE­_Ao±C Project 9 7" xfId="7523"/>
    <cellStyle name="ÅëÈ­_Áõ±Ç Project 9 7" xfId="10012"/>
    <cellStyle name="AeE­_Ao±C Project 9 8" xfId="8139"/>
    <cellStyle name="ÅëÈ­_Áõ±Ç Project 9 8" xfId="10382"/>
    <cellStyle name="AeE­_Ao±C Project 9 9" xfId="3711"/>
    <cellStyle name="ÅëÈ­_Áõ±Ç Project 9 9" xfId="10705"/>
    <cellStyle name="AeE­_Ao±C Project_보고서1(1)" xfId="4183"/>
    <cellStyle name="ÅëÈ­_Áõ±Ç Project_보고서1(1)" xfId="4184"/>
    <cellStyle name="AeE­_COºI project" xfId="2679"/>
    <cellStyle name="ÅëÈ­_ÇÒºÎ project" xfId="714"/>
    <cellStyle name="AeE­_COºI project 10" xfId="715"/>
    <cellStyle name="ÅëÈ­_ÇÒºÎ project 10" xfId="2680"/>
    <cellStyle name="AeE­_COºI project 10 10" xfId="8694"/>
    <cellStyle name="ÅëÈ­_ÇÒºÎ project 10 10" xfId="10519"/>
    <cellStyle name="AeE­_COºI project 10 11" xfId="2202"/>
    <cellStyle name="ÅëÈ­_ÇÒºÎ project 10 2" xfId="4902"/>
    <cellStyle name="AeE­_COºI project 10 20" xfId="11290"/>
    <cellStyle name="ÅëÈ­_ÇÒºÎ project 10 3" xfId="7695"/>
    <cellStyle name="AeE­_COºI project 10 30" xfId="2228"/>
    <cellStyle name="ÅëÈ­_ÇÒºÎ project 10 4" xfId="9083"/>
    <cellStyle name="AeE­_COºI project 10 5" xfId="3713"/>
    <cellStyle name="ÅëÈ­_ÇÒºÎ project 10 5" xfId="7170"/>
    <cellStyle name="AeE­_COºI project 10 6" xfId="3564"/>
    <cellStyle name="ÅëÈ­_ÇÒºÎ project 10 6" xfId="9238"/>
    <cellStyle name="AeE­_COºI project 10 7" xfId="8829"/>
    <cellStyle name="ÅëÈ­_ÇÒºÎ project 10 7" xfId="9736"/>
    <cellStyle name="AeE­_COºI project 10 8" xfId="7573"/>
    <cellStyle name="ÅëÈ­_ÇÒºÎ project 10 8" xfId="10134"/>
    <cellStyle name="AeE­_COºI project 10 9" xfId="3574"/>
    <cellStyle name="ÅëÈ­_ÇÒºÎ project 10 9" xfId="10489"/>
    <cellStyle name="AeE­_COºI project 11" xfId="2681"/>
    <cellStyle name="ÅëÈ­_ÇÒºÎ project 11" xfId="2682"/>
    <cellStyle name="AeE­_COºI project 11 10" xfId="9864"/>
    <cellStyle name="ÅëÈ­_ÇÒºÎ project 11 10" xfId="8430"/>
    <cellStyle name="AeE­_COºI project 11 2" xfId="4898"/>
    <cellStyle name="ÅëÈ­_ÇÒºÎ project 11 2" xfId="5274"/>
    <cellStyle name="AeE­_COºI project 11 3" xfId="7691"/>
    <cellStyle name="ÅëÈ­_ÇÒºÎ project 11 3" xfId="8033"/>
    <cellStyle name="AeE­_COºI project 11 4" xfId="7228"/>
    <cellStyle name="ÅëÈ­_ÇÒºÎ project 11 4" xfId="8328"/>
    <cellStyle name="AeE­_COºI project 11 5" xfId="8320"/>
    <cellStyle name="ÅëÈ­_ÇÒºÎ project 11 5" xfId="9246"/>
    <cellStyle name="AeE­_COºI project 11 6" xfId="9407"/>
    <cellStyle name="ÅëÈ­_ÇÒºÎ project 11 6" xfId="9742"/>
    <cellStyle name="AeE­_COºI project 11 7" xfId="9890"/>
    <cellStyle name="ÅëÈ­_ÇÒºÎ project 11 7" xfId="10139"/>
    <cellStyle name="AeE­_COºI project 11 8" xfId="10268"/>
    <cellStyle name="ÅëÈ­_ÇÒºÎ project 11 8" xfId="10493"/>
    <cellStyle name="AeE­_COºI project 11 9" xfId="10612"/>
    <cellStyle name="ÅëÈ­_ÇÒºÎ project 11 9" xfId="10785"/>
    <cellStyle name="AeE­_COºI project 12" xfId="2683"/>
    <cellStyle name="ÅëÈ­_ÇÒºÎ project 12" xfId="2684"/>
    <cellStyle name="AeE­_COºI project 12 10" xfId="9438"/>
    <cellStyle name="ÅëÈ­_ÇÒºÎ project 12 10" xfId="10437"/>
    <cellStyle name="AeE­_COºI project 12 2" xfId="5277"/>
    <cellStyle name="ÅëÈ­_ÇÒºÎ project 12 2" xfId="4841"/>
    <cellStyle name="AeE­_COºI project 12 3" xfId="8036"/>
    <cellStyle name="ÅëÈ­_ÇÒºÎ project 12 3" xfId="7637"/>
    <cellStyle name="AeE­_COºI project 12 4" xfId="7625"/>
    <cellStyle name="ÅëÈ­_ÇÒºÎ project 12 4" xfId="8892"/>
    <cellStyle name="AeE­_COºI project 12 5" xfId="9207"/>
    <cellStyle name="ÅëÈ­_ÇÒºÎ project 12 5" xfId="7296"/>
    <cellStyle name="AeE­_COºI project 12 6" xfId="9706"/>
    <cellStyle name="ÅëÈ­_ÇÒºÎ project 12 6" xfId="9213"/>
    <cellStyle name="AeE­_COºI project 12 7" xfId="10106"/>
    <cellStyle name="ÅëÈ­_ÇÒºÎ project 12 7" xfId="9711"/>
    <cellStyle name="AeE­_COºI project 12 8" xfId="10467"/>
    <cellStyle name="ÅëÈ­_ÇÒºÎ project 12 8" xfId="10111"/>
    <cellStyle name="AeE­_COºI project 12 9" xfId="10769"/>
    <cellStyle name="ÅëÈ­_ÇÒºÎ project 12 9" xfId="10472"/>
    <cellStyle name="AeE­_COºI project 13" xfId="2685"/>
    <cellStyle name="ÅëÈ­_ÇÒºÎ project 13" xfId="2686"/>
    <cellStyle name="AeE­_COºI project 13 10" xfId="9686"/>
    <cellStyle name="ÅëÈ­_ÇÒºÎ project 13 10" xfId="11079"/>
    <cellStyle name="AeE­_COºI project 13 2" xfId="3730"/>
    <cellStyle name="ÅëÈ­_ÇÒºÎ project 13 2" xfId="5334"/>
    <cellStyle name="AeE­_COºI project 13 3" xfId="3423"/>
    <cellStyle name="ÅëÈ­_ÇÒºÎ project 13 3" xfId="8085"/>
    <cellStyle name="AeE­_COºI project 13 4" xfId="7345"/>
    <cellStyle name="ÅëÈ­_ÇÒºÎ project 13 4" xfId="8636"/>
    <cellStyle name="AeE­_COºI project 13 5" xfId="7350"/>
    <cellStyle name="ÅëÈ­_ÇÒºÎ project 13 5" xfId="9503"/>
    <cellStyle name="AeE­_COºI project 13 6" xfId="8198"/>
    <cellStyle name="ÅëÈ­_ÇÒºÎ project 13 6" xfId="9969"/>
    <cellStyle name="AeE­_COºI project 13 7" xfId="8428"/>
    <cellStyle name="ÅëÈ­_ÇÒºÎ project 13 7" xfId="10339"/>
    <cellStyle name="AeE­_COºI project 13 8" xfId="9468"/>
    <cellStyle name="ÅëÈ­_ÇÒºÎ project 13 8" xfId="10671"/>
    <cellStyle name="AeE­_COºI project 13 9" xfId="4717"/>
    <cellStyle name="ÅëÈ­_ÇÒºÎ project 13 9" xfId="10933"/>
    <cellStyle name="AeE­_COºI project 14" xfId="2687"/>
    <cellStyle name="ÅëÈ­_ÇÒºÎ project 14" xfId="2688"/>
    <cellStyle name="AeE­_COºI project 14 10" xfId="11048"/>
    <cellStyle name="ÅëÈ­_ÇÒºÎ project 14 10" xfId="11008"/>
    <cellStyle name="AeE­_COºI project 14 2" xfId="5339"/>
    <cellStyle name="ÅëÈ­_ÇÒºÎ project 14 2" xfId="3900"/>
    <cellStyle name="AeE­_COºI project 14 3" xfId="8090"/>
    <cellStyle name="ÅëÈ­_ÇÒºÎ project 14 3" xfId="7007"/>
    <cellStyle name="AeE­_COºI project 14 4" xfId="8563"/>
    <cellStyle name="ÅëÈ­_ÇÒºÎ project 14 4" xfId="8404"/>
    <cellStyle name="AeE­_COºI project 14 5" xfId="9443"/>
    <cellStyle name="ÅëÈ­_ÇÒºÎ project 14 5" xfId="9343"/>
    <cellStyle name="AeE­_COºI project 14 6" xfId="9897"/>
    <cellStyle name="ÅëÈ­_ÇÒºÎ project 14 6" xfId="9831"/>
    <cellStyle name="AeE­_COºI project 14 7" xfId="10274"/>
    <cellStyle name="ÅëÈ­_ÇÒºÎ project 14 7" xfId="10223"/>
    <cellStyle name="AeE­_COºI project 14 8" xfId="10617"/>
    <cellStyle name="ÅëÈ­_ÇÒºÎ project 14 8" xfId="10567"/>
    <cellStyle name="AeE­_COºI project 14 9" xfId="10884"/>
    <cellStyle name="ÅëÈ­_ÇÒºÎ project 14 9" xfId="10849"/>
    <cellStyle name="AeE­_COºI project 15" xfId="3905"/>
    <cellStyle name="ÅëÈ­_ÇÒºÎ project 15" xfId="5396"/>
    <cellStyle name="AeE­_COºI project 16" xfId="5397"/>
    <cellStyle name="ÅëÈ­_ÇÒºÎ project 16" xfId="4296"/>
    <cellStyle name="AeE­_COºI project 17" xfId="4297"/>
    <cellStyle name="ÅëÈ­_ÇÒºÎ project 17" xfId="5458"/>
    <cellStyle name="AeE­_COºI project 18" xfId="5459"/>
    <cellStyle name="ÅëÈ­_ÇÒºÎ project 18" xfId="4460"/>
    <cellStyle name="AeE­_COºI project 19" xfId="4461"/>
    <cellStyle name="ÅëÈ­_ÇÒºÎ project 19" xfId="5522"/>
    <cellStyle name="AeE­_COºI project 2" xfId="2689"/>
    <cellStyle name="ÅëÈ­_ÇÒºÎ project 2" xfId="2690"/>
    <cellStyle name="AeE­_COºI project 2 10" xfId="10337"/>
    <cellStyle name="ÅëÈ­_ÇÒºÎ project 2 10" xfId="10463"/>
    <cellStyle name="AeE­_COºI project 2 11" xfId="10920"/>
    <cellStyle name="ÅëÈ­_ÇÒºÎ project 2 2" xfId="4188"/>
    <cellStyle name="AeE­_COºI project 2 3" xfId="4187"/>
    <cellStyle name="ÅëÈ­_ÇÒºÎ project 2 3" xfId="7209"/>
    <cellStyle name="AeE­_COºI project 2 4" xfId="7208"/>
    <cellStyle name="ÅëÈ­_ÇÒºÎ project 2 4" xfId="8785"/>
    <cellStyle name="AeE­_COºI project 2 5" xfId="8825"/>
    <cellStyle name="ÅëÈ­_ÇÒºÎ project 2 5" xfId="8259"/>
    <cellStyle name="AeE­_COºI project 2 6" xfId="8887"/>
    <cellStyle name="ÅëÈ­_ÇÒºÎ project 2 6" xfId="8255"/>
    <cellStyle name="AeE­_COºI project 2 7" xfId="8508"/>
    <cellStyle name="ÅëÈ­_ÇÒºÎ project 2 7" xfId="9433"/>
    <cellStyle name="AeE­_COºI project 2 8" xfId="9521"/>
    <cellStyle name="ÅëÈ­_ÇÒºÎ project 2 8" xfId="9914"/>
    <cellStyle name="AeE­_COºI project 2 9" xfId="9967"/>
    <cellStyle name="ÅëÈ­_ÇÒºÎ project 2 9" xfId="10289"/>
    <cellStyle name="AeE­_COºI project 20" xfId="5523"/>
    <cellStyle name="ÅëÈ­_ÇÒºÎ project 20" xfId="4637"/>
    <cellStyle name="AeE­_COºI project 21" xfId="4638"/>
    <cellStyle name="ÅëÈ­_ÇÒºÎ project 21" xfId="5586"/>
    <cellStyle name="AeE­_COºI project 22" xfId="5587"/>
    <cellStyle name="ÅëÈ­_ÇÒºÎ project 22" xfId="5638"/>
    <cellStyle name="AeE­_COºI project 23" xfId="5639"/>
    <cellStyle name="ÅëÈ­_ÇÒºÎ project 23" xfId="5699"/>
    <cellStyle name="AeE­_COºI project 24" xfId="5719"/>
    <cellStyle name="ÅëÈ­_ÇÒºÎ project 24" xfId="5781"/>
    <cellStyle name="AeE­_COºI project 25" xfId="5783"/>
    <cellStyle name="ÅëÈ­_ÇÒºÎ project 25" xfId="5780"/>
    <cellStyle name="AeE­_COºI project 26" xfId="5846"/>
    <cellStyle name="ÅëÈ­_ÇÒºÎ project 26" xfId="5844"/>
    <cellStyle name="AeE­_COºI project 27" xfId="5910"/>
    <cellStyle name="ÅëÈ­_ÇÒºÎ project 27" xfId="5906"/>
    <cellStyle name="AeE­_COºI project 28" xfId="5907"/>
    <cellStyle name="ÅëÈ­_ÇÒºÎ project 28" xfId="5970"/>
    <cellStyle name="AeE­_COºI project 29" xfId="5971"/>
    <cellStyle name="ÅëÈ­_ÇÒºÎ project 29" xfId="6032"/>
    <cellStyle name="AeE­_COºI project 3" xfId="4189"/>
    <cellStyle name="ÅëÈ­_ÇÒºÎ project 3" xfId="2691"/>
    <cellStyle name="AeE­_COºI project 3 2" xfId="2692"/>
    <cellStyle name="ÅëÈ­_ÇÒºÎ project 3 2" xfId="4190"/>
    <cellStyle name="AeE­_COºI project 30" xfId="6033"/>
    <cellStyle name="ÅëÈ­_ÇÒºÎ project 30" xfId="6096"/>
    <cellStyle name="AeE­_COºI project 31" xfId="6097"/>
    <cellStyle name="ÅëÈ­_ÇÒºÎ project 31" xfId="6158"/>
    <cellStyle name="AeE­_COºI project 32" xfId="6159"/>
    <cellStyle name="ÅëÈ­_ÇÒºÎ project 32" xfId="6220"/>
    <cellStyle name="AeE­_COºI project 33" xfId="6221"/>
    <cellStyle name="ÅëÈ­_ÇÒºÎ project 33" xfId="6281"/>
    <cellStyle name="AeE­_COºI project 34" xfId="6282"/>
    <cellStyle name="ÅëÈ­_ÇÒºÎ project 34" xfId="6342"/>
    <cellStyle name="AeE­_COºI project 35" xfId="6343"/>
    <cellStyle name="ÅëÈ­_ÇÒºÎ project 35" xfId="6402"/>
    <cellStyle name="AeE­_COºI project 36" xfId="6403"/>
    <cellStyle name="ÅëÈ­_ÇÒºÎ project 36" xfId="6461"/>
    <cellStyle name="AeE­_COºI project 37" xfId="6462"/>
    <cellStyle name="ÅëÈ­_ÇÒºÎ project 37" xfId="6518"/>
    <cellStyle name="AeE­_COºI project 38" xfId="6519"/>
    <cellStyle name="ÅëÈ­_ÇÒºÎ project 38" xfId="6574"/>
    <cellStyle name="AeE­_COºI project 39" xfId="6575"/>
    <cellStyle name="ÅëÈ­_ÇÒºÎ project 39" xfId="6626"/>
    <cellStyle name="AeE­_COºI project 4" xfId="4191"/>
    <cellStyle name="ÅëÈ­_ÇÒºÎ project 4" xfId="2693"/>
    <cellStyle name="AeE­_COºI project 4 2" xfId="2694"/>
    <cellStyle name="ÅëÈ­_ÇÒºÎ project 4 2" xfId="4192"/>
    <cellStyle name="AeE­_COºI project 40" xfId="6627"/>
    <cellStyle name="ÅëÈ­_ÇÒºÎ project 40" xfId="6674"/>
    <cellStyle name="AeE­_COºI project 41" xfId="6675"/>
    <cellStyle name="ÅëÈ­_ÇÒºÎ project 41" xfId="6722"/>
    <cellStyle name="AeE­_COºI project 42" xfId="6723"/>
    <cellStyle name="ÅëÈ­_ÇÒºÎ project 42" xfId="6766"/>
    <cellStyle name="AeE­_COºI project 43" xfId="6767"/>
    <cellStyle name="ÅëÈ­_ÇÒºÎ project 43" xfId="6806"/>
    <cellStyle name="AeE­_COºI project 44" xfId="6807"/>
    <cellStyle name="ÅëÈ­_ÇÒºÎ project 44" xfId="6838"/>
    <cellStyle name="AeE­_COºI project 45" xfId="6839"/>
    <cellStyle name="ÅëÈ­_ÇÒºÎ project 45" xfId="2201"/>
    <cellStyle name="AeE­_COºI project 5 2" xfId="2695"/>
    <cellStyle name="ÅëÈ­_ÇÒºÎ project 5 2" xfId="4186"/>
    <cellStyle name="AeE­_COºI project 6" xfId="4185"/>
    <cellStyle name="ÅëÈ­_ÇÒºÎ project 6" xfId="2696"/>
    <cellStyle name="AeE­_COºI project 7" xfId="2697"/>
    <cellStyle name="ÅëÈ­_ÇÒºÎ project 7" xfId="2698"/>
    <cellStyle name="AeE­_COºI project 7 10" xfId="10844"/>
    <cellStyle name="ÅëÈ­_ÇÒºÎ project 7 10" xfId="10435"/>
    <cellStyle name="AeE­_COºI project 7 2" xfId="4983"/>
    <cellStyle name="ÅëÈ­_ÇÒºÎ project 7 2" xfId="5154"/>
    <cellStyle name="AeE­_COºI project 7 3" xfId="7770"/>
    <cellStyle name="ÅëÈ­_ÇÒºÎ project 7 3" xfId="7920"/>
    <cellStyle name="AeE­_COºI project 7 4" xfId="8897"/>
    <cellStyle name="ÅëÈ­_ÇÒºÎ project 7 4" xfId="3603"/>
    <cellStyle name="AeE­_COºI project 7 5" xfId="7552"/>
    <cellStyle name="ÅëÈ­_ÇÒºÎ project 7 5" xfId="3693"/>
    <cellStyle name="AeE­_COºI project 7 6" xfId="9115"/>
    <cellStyle name="ÅëÈ­_ÇÒºÎ project 7 6" xfId="8130"/>
    <cellStyle name="AeE­_COºI project 7 7" xfId="8691"/>
    <cellStyle name="ÅëÈ­_ÇÒºÎ project 7 7" xfId="4040"/>
    <cellStyle name="AeE­_COºI project 7 8" xfId="8960"/>
    <cellStyle name="ÅëÈ­_ÇÒºÎ project 7 8" xfId="9233"/>
    <cellStyle name="AeE­_COºI project 7 9" xfId="9125"/>
    <cellStyle name="ÅëÈ­_ÇÒºÎ project 7 9" xfId="9732"/>
    <cellStyle name="AeE­_COºI project 8" xfId="2699"/>
    <cellStyle name="ÅëÈ­_ÇÒºÎ project 8" xfId="2700"/>
    <cellStyle name="AeE­_COºI project 8 10" xfId="10039"/>
    <cellStyle name="ÅëÈ­_ÇÒºÎ project 8 10" xfId="7117"/>
    <cellStyle name="AeE­_COºI project 8 2" xfId="5155"/>
    <cellStyle name="ÅëÈ­_ÇÒºÎ project 8 2" xfId="4952"/>
    <cellStyle name="AeE­_COºI project 8 3" xfId="7921"/>
    <cellStyle name="ÅëÈ­_ÇÒºÎ project 8 3" xfId="7742"/>
    <cellStyle name="AeE­_COºI project 8 4" xfId="7198"/>
    <cellStyle name="ÅëÈ­_ÇÒºÎ project 8 4" xfId="8195"/>
    <cellStyle name="AeE­_COºI project 8 5" xfId="9160"/>
    <cellStyle name="ÅëÈ­_ÇÒºÎ project 8 5" xfId="7017"/>
    <cellStyle name="AeE­_COºI project 8 6" xfId="3525"/>
    <cellStyle name="ÅëÈ­_ÇÒºÎ project 8 6" xfId="8577"/>
    <cellStyle name="AeE­_COºI project 8 7" xfId="9357"/>
    <cellStyle name="ÅëÈ­_ÇÒºÎ project 8 7" xfId="9392"/>
    <cellStyle name="AeE­_COºI project 8 8" xfId="9808"/>
    <cellStyle name="ÅëÈ­_ÇÒºÎ project 8 8" xfId="9877"/>
    <cellStyle name="AeE­_COºI project 8 9" xfId="10201"/>
    <cellStyle name="ÅëÈ­_ÇÒºÎ project 8 9" xfId="10256"/>
    <cellStyle name="AeE­_COºI project 9" xfId="2701"/>
    <cellStyle name="ÅëÈ­_ÇÒºÎ project 9" xfId="2702"/>
    <cellStyle name="AeE­_COºI project 9 10" xfId="8827"/>
    <cellStyle name="ÅëÈ­_ÇÒºÎ project 9 10" xfId="8954"/>
    <cellStyle name="AeE­_COºI project 9 2" xfId="4951"/>
    <cellStyle name="ÅëÈ­_ÇÒºÎ project 9 2" xfId="5221"/>
    <cellStyle name="AeE­_COºI project 9 3" xfId="7741"/>
    <cellStyle name="ÅëÈ­_ÇÒºÎ project 9 3" xfId="7985"/>
    <cellStyle name="AeE­_COºI project 9 4" xfId="8194"/>
    <cellStyle name="ÅëÈ­_ÇÒºÎ project 9 4" xfId="8168"/>
    <cellStyle name="AeE­_COºI project 9 5" xfId="6976"/>
    <cellStyle name="ÅëÈ­_ÇÒºÎ project 9 5" xfId="3667"/>
    <cellStyle name="AeE­_COºI project 9 6" xfId="3431"/>
    <cellStyle name="ÅëÈ­_ÇÒºÎ project 9 6" xfId="3565"/>
    <cellStyle name="AeE­_COºI project 9 7" xfId="8416"/>
    <cellStyle name="ÅëÈ­_ÇÒºÎ project 9 7" xfId="8793"/>
    <cellStyle name="AeE­_COºI project 9 8" xfId="9242"/>
    <cellStyle name="ÅëÈ­_ÇÒºÎ project 9 8" xfId="8359"/>
    <cellStyle name="AeE­_COºI project 9 9" xfId="9739"/>
    <cellStyle name="ÅëÈ­_ÇÒºÎ project 9 9" xfId="8760"/>
    <cellStyle name="AeE­_COºI project_보고서1(1)" xfId="4193"/>
    <cellStyle name="ÅëÈ­_ÇÒºÎ project_보고서1(1)" xfId="4194"/>
    <cellStyle name="AeE­_laroux" xfId="2703"/>
    <cellStyle name="ÅëÈ­_laroux" xfId="716"/>
    <cellStyle name="AeE­_laroux 10" xfId="2704"/>
    <cellStyle name="ÅëÈ­_laroux 10" xfId="2705"/>
    <cellStyle name="AeE­_laroux 10 10" xfId="7325"/>
    <cellStyle name="ÅëÈ­_laroux 10 10" xfId="10471"/>
    <cellStyle name="AeE­_laroux 10 2" xfId="5208"/>
    <cellStyle name="ÅëÈ­_laroux 10 2" xfId="4914"/>
    <cellStyle name="AeE­_laroux 10 3" xfId="7973"/>
    <cellStyle name="ÅëÈ­_laroux 10 3" xfId="7704"/>
    <cellStyle name="AeE­_laroux 10 4" xfId="8330"/>
    <cellStyle name="ÅëÈ­_laroux 10 4" xfId="8917"/>
    <cellStyle name="AeE­_laroux 10 5" xfId="9248"/>
    <cellStyle name="ÅëÈ­_laroux 10 5" xfId="7261"/>
    <cellStyle name="AeE­_laroux 10 6" xfId="9744"/>
    <cellStyle name="ÅëÈ­_laroux 10 6" xfId="7560"/>
    <cellStyle name="AeE­_laroux 10 7" xfId="10141"/>
    <cellStyle name="ÅëÈ­_laroux 10 7" xfId="8654"/>
    <cellStyle name="AeE­_laroux 10 8" xfId="10495"/>
    <cellStyle name="ÅëÈ­_laroux 10 8" xfId="9592"/>
    <cellStyle name="AeE­_laroux 10 9" xfId="10787"/>
    <cellStyle name="ÅëÈ­_laroux 10 9" xfId="7409"/>
    <cellStyle name="AeE­_laroux 11" xfId="2706"/>
    <cellStyle name="ÅëÈ­_laroux 11" xfId="2707"/>
    <cellStyle name="AeE­_laroux 11 10" xfId="8720"/>
    <cellStyle name="ÅëÈ­_laroux 11 10" xfId="11069"/>
    <cellStyle name="AeE­_laroux 11 2" xfId="4913"/>
    <cellStyle name="ÅëÈ­_laroux 11 2" xfId="5260"/>
    <cellStyle name="AeE­_laroux 11 3" xfId="7703"/>
    <cellStyle name="ÅëÈ­_laroux 11 3" xfId="8019"/>
    <cellStyle name="AeE­_laroux 11 4" xfId="8916"/>
    <cellStyle name="ÅëÈ­_laroux 11 4" xfId="8625"/>
    <cellStyle name="AeE­_laroux 11 5" xfId="7260"/>
    <cellStyle name="ÅëÈ­_laroux 11 5" xfId="9496"/>
    <cellStyle name="AeE­_laroux 11 6" xfId="3612"/>
    <cellStyle name="ÅëÈ­_laroux 11 6" xfId="9962"/>
    <cellStyle name="AeE­_laroux 11 7" xfId="9016"/>
    <cellStyle name="ÅëÈ­_laroux 11 7" xfId="10332"/>
    <cellStyle name="AeE­_laroux 11 8" xfId="9668"/>
    <cellStyle name="ÅëÈ­_laroux 11 8" xfId="10665"/>
    <cellStyle name="AeE­_laroux 11 9" xfId="10070"/>
    <cellStyle name="ÅëÈ­_laroux 11 9" xfId="10927"/>
    <cellStyle name="AeE­_laroux 12" xfId="2708"/>
    <cellStyle name="ÅëÈ­_laroux 12" xfId="2709"/>
    <cellStyle name="AeE­_laroux 12 10" xfId="11070"/>
    <cellStyle name="ÅëÈ­_laroux 12 10" xfId="11089"/>
    <cellStyle name="AeE­_laroux 12 2" xfId="5261"/>
    <cellStyle name="ÅëÈ­_laroux 12 2" xfId="4855"/>
    <cellStyle name="AeE­_laroux 12 3" xfId="8020"/>
    <cellStyle name="ÅëÈ­_laroux 12 3" xfId="7650"/>
    <cellStyle name="AeE­_laroux 12 4" xfId="8587"/>
    <cellStyle name="ÅëÈ­_laroux 12 4" xfId="8622"/>
    <cellStyle name="AeE­_laroux 12 5" xfId="8234"/>
    <cellStyle name="ÅëÈ­_laroux 12 5" xfId="8169"/>
    <cellStyle name="AeE­_laroux 12 6" xfId="9941"/>
    <cellStyle name="ÅëÈ­_laroux 12 6" xfId="8308"/>
    <cellStyle name="AeE­_laroux 12 7" xfId="10314"/>
    <cellStyle name="ÅëÈ­_laroux 12 7" xfId="9463"/>
    <cellStyle name="AeE­_laroux 12 8" xfId="10647"/>
    <cellStyle name="ÅëÈ­_laroux 12 8" xfId="9940"/>
    <cellStyle name="AeE­_laroux 12 9" xfId="10913"/>
    <cellStyle name="ÅëÈ­_laroux 12 9" xfId="10313"/>
    <cellStyle name="AeE­_laroux 13" xfId="2710"/>
    <cellStyle name="ÅëÈ­_laroux 13" xfId="2711"/>
    <cellStyle name="AeE­_laroux 13 10" xfId="11088"/>
    <cellStyle name="ÅëÈ­_laroux 13 10" xfId="10583"/>
    <cellStyle name="AeE­_laroux 13 2" xfId="4854"/>
    <cellStyle name="ÅëÈ­_laroux 13 2" xfId="5320"/>
    <cellStyle name="AeE­_laroux 13 3" xfId="7649"/>
    <cellStyle name="ÅëÈ­_laroux 13 3" xfId="8075"/>
    <cellStyle name="AeE­_laroux 13 4" xfId="8659"/>
    <cellStyle name="ÅëÈ­_laroux 13 4" xfId="8870"/>
    <cellStyle name="AeE­_laroux 13 5" xfId="8914"/>
    <cellStyle name="ÅëÈ­_laroux 13 5" xfId="7566"/>
    <cellStyle name="AeE­_laroux 13 6" xfId="7413"/>
    <cellStyle name="ÅëÈ­_laroux 13 6" xfId="7160"/>
    <cellStyle name="AeE­_laroux 13 7" xfId="7663"/>
    <cellStyle name="ÅëÈ­_laroux 13 7" xfId="7069"/>
    <cellStyle name="AeE­_laroux 13 8" xfId="8545"/>
    <cellStyle name="ÅëÈ­_laroux 13 8" xfId="7595"/>
    <cellStyle name="AeE­_laroux 13 9" xfId="9253"/>
    <cellStyle name="ÅëÈ­_laroux 13 9" xfId="8711"/>
    <cellStyle name="AeE­_laroux 14" xfId="2712"/>
    <cellStyle name="ÅëÈ­_laroux 14" xfId="2713"/>
    <cellStyle name="AeE­_laroux 14 10" xfId="11145"/>
    <cellStyle name="ÅëÈ­_laroux 14 10" xfId="10888"/>
    <cellStyle name="AeE­_laroux 14 2" xfId="5321"/>
    <cellStyle name="ÅëÈ­_laroux 14 2" xfId="3886"/>
    <cellStyle name="AeE­_laroux 14 3" xfId="8076"/>
    <cellStyle name="ÅëÈ­_laroux 14 3" xfId="6998"/>
    <cellStyle name="AeE­_laroux 14 4" xfId="8869"/>
    <cellStyle name="ÅëÈ­_laroux 14 4" xfId="8677"/>
    <cellStyle name="AeE­_laroux 14 5" xfId="8408"/>
    <cellStyle name="ÅëÈ­_laroux 14 5" xfId="9525"/>
    <cellStyle name="AeE­_laroux 14 6" xfId="3513"/>
    <cellStyle name="ÅëÈ­_laroux 14 6" xfId="3477"/>
    <cellStyle name="AeE­_laroux 14 7" xfId="3451"/>
    <cellStyle name="ÅëÈ­_laroux 14 7" xfId="9380"/>
    <cellStyle name="AeE­_laroux 14 8" xfId="7589"/>
    <cellStyle name="ÅëÈ­_laroux 14 8" xfId="9866"/>
    <cellStyle name="AeE­_laroux 14 9" xfId="8704"/>
    <cellStyle name="ÅëÈ­_laroux 14 9" xfId="10247"/>
    <cellStyle name="AeE­_laroux 15" xfId="3887"/>
    <cellStyle name="ÅëÈ­_laroux 15" xfId="5382"/>
    <cellStyle name="AeE­_laroux 16" xfId="5383"/>
    <cellStyle name="ÅëÈ­_laroux 16" xfId="4205"/>
    <cellStyle name="AeE­_laroux 17" xfId="4220"/>
    <cellStyle name="ÅëÈ­_laroux 17" xfId="5444"/>
    <cellStyle name="AeE­_laroux 18" xfId="5445"/>
    <cellStyle name="ÅëÈ­_laroux 18" xfId="4440"/>
    <cellStyle name="AeE­_laroux 19" xfId="4444"/>
    <cellStyle name="ÅëÈ­_laroux 19" xfId="5506"/>
    <cellStyle name="AeE­_laroux 2" xfId="717"/>
    <cellStyle name="ÅëÈ­_laroux 2" xfId="2714"/>
    <cellStyle name="AeE­_laroux 2 10" xfId="9447"/>
    <cellStyle name="ÅëÈ­_laroux 2 10" xfId="11075"/>
    <cellStyle name="AeE­_laroux 2 11" xfId="11076"/>
    <cellStyle name="ÅëÈ­_laroux 2 2" xfId="4197"/>
    <cellStyle name="AeE­_laroux 2 20" xfId="11422"/>
    <cellStyle name="ÅëÈ­_laroux 2 3" xfId="7214"/>
    <cellStyle name="AeE­_laroux 2 30" xfId="11243"/>
    <cellStyle name="ÅëÈ­_laroux 2 4" xfId="8598"/>
    <cellStyle name="AeE­_laroux 2 5" xfId="8634"/>
    <cellStyle name="ÅëÈ­_laroux 2 5" xfId="9124"/>
    <cellStyle name="AeE­_laroux 2 6" xfId="7633"/>
    <cellStyle name="ÅëÈ­_laroux 2 6" xfId="7675"/>
    <cellStyle name="AeE­_laroux 2 7" xfId="7062"/>
    <cellStyle name="ÅëÈ­_laroux 2 7" xfId="7252"/>
    <cellStyle name="AeE­_laroux 2 8" xfId="7601"/>
    <cellStyle name="ÅëÈ­_laroux 2 8" xfId="9222"/>
    <cellStyle name="AeE­_laroux 2 9" xfId="8605"/>
    <cellStyle name="ÅëÈ­_laroux 2 9" xfId="9720"/>
    <cellStyle name="AeE­_laroux 20" xfId="5507"/>
    <cellStyle name="ÅëÈ­_laroux 20" xfId="4619"/>
    <cellStyle name="AeE­_laroux 21" xfId="4620"/>
    <cellStyle name="ÅëÈ­_laroux 21" xfId="5572"/>
    <cellStyle name="AeE­_laroux 22" xfId="5573"/>
    <cellStyle name="ÅëÈ­_laroux 22" xfId="4833"/>
    <cellStyle name="AeE­_laroux 23" xfId="4836"/>
    <cellStyle name="ÅëÈ­_laroux 23" xfId="5705"/>
    <cellStyle name="AeE­_laroux 24" xfId="5706"/>
    <cellStyle name="ÅëÈ­_laroux 24" xfId="5686"/>
    <cellStyle name="AeE­_laroux 25" xfId="5687"/>
    <cellStyle name="ÅëÈ­_laroux 25" xfId="5766"/>
    <cellStyle name="AeE­_laroux 26" xfId="5767"/>
    <cellStyle name="ÅëÈ­_laroux 26" xfId="5830"/>
    <cellStyle name="AeE­_laroux 27" xfId="5831"/>
    <cellStyle name="ÅëÈ­_laroux 27" xfId="5892"/>
    <cellStyle name="AeE­_laroux 28" xfId="5893"/>
    <cellStyle name="ÅëÈ­_laroux 28" xfId="5956"/>
    <cellStyle name="AeE­_laroux 29" xfId="5957"/>
    <cellStyle name="ÅëÈ­_laroux 29" xfId="6018"/>
    <cellStyle name="AeE­_laroux 3" xfId="4198"/>
    <cellStyle name="ÅëÈ­_laroux 3" xfId="2715"/>
    <cellStyle name="AeE­_laroux 3 2" xfId="2716"/>
    <cellStyle name="ÅëÈ­_laroux 3 2" xfId="4199"/>
    <cellStyle name="AeE­_laroux 30" xfId="6019"/>
    <cellStyle name="ÅëÈ­_laroux 30" xfId="6082"/>
    <cellStyle name="AeE­_laroux 31" xfId="6083"/>
    <cellStyle name="ÅëÈ­_laroux 31" xfId="6144"/>
    <cellStyle name="AeE­_laroux 32" xfId="6145"/>
    <cellStyle name="ÅëÈ­_laroux 32" xfId="6206"/>
    <cellStyle name="AeE­_laroux 33" xfId="6207"/>
    <cellStyle name="ÅëÈ­_laroux 33" xfId="6268"/>
    <cellStyle name="AeE­_laroux 34" xfId="6269"/>
    <cellStyle name="ÅëÈ­_laroux 34" xfId="6329"/>
    <cellStyle name="AeE­_laroux 35" xfId="6330"/>
    <cellStyle name="ÅëÈ­_laroux 35" xfId="6389"/>
    <cellStyle name="AeE­_laroux 36" xfId="6390"/>
    <cellStyle name="ÅëÈ­_laroux 36" xfId="6449"/>
    <cellStyle name="AeE­_laroux 37" xfId="6450"/>
    <cellStyle name="ÅëÈ­_laroux 37" xfId="6506"/>
    <cellStyle name="AeE­_laroux 38" xfId="6507"/>
    <cellStyle name="ÅëÈ­_laroux 38" xfId="6562"/>
    <cellStyle name="AeE­_laroux 39" xfId="6563"/>
    <cellStyle name="ÅëÈ­_laroux 39" xfId="6616"/>
    <cellStyle name="AeE­_laroux 4" xfId="4200"/>
    <cellStyle name="ÅëÈ­_laroux 4" xfId="2717"/>
    <cellStyle name="AeE­_laroux 4 2" xfId="2718"/>
    <cellStyle name="ÅëÈ­_laroux 4 2" xfId="4201"/>
    <cellStyle name="AeE­_laroux 40" xfId="6617"/>
    <cellStyle name="ÅëÈ­_laroux 40" xfId="6666"/>
    <cellStyle name="AeE­_laroux 41" xfId="6667"/>
    <cellStyle name="ÅëÈ­_laroux 41" xfId="6714"/>
    <cellStyle name="AeE­_laroux 42" xfId="6715"/>
    <cellStyle name="ÅëÈ­_laroux 42" xfId="6760"/>
    <cellStyle name="AeE­_laroux 43" xfId="6761"/>
    <cellStyle name="ÅëÈ­_laroux 43" xfId="6800"/>
    <cellStyle name="AeE­_laroux 44" xfId="6801"/>
    <cellStyle name="ÅëÈ­_laroux 44" xfId="6834"/>
    <cellStyle name="AeE­_laroux 45" xfId="6835"/>
    <cellStyle name="ÅëÈ­_laroux 45" xfId="2203"/>
    <cellStyle name="AeE­_laroux 5 2" xfId="2719"/>
    <cellStyle name="ÅëÈ­_laroux 5 2" xfId="4196"/>
    <cellStyle name="AeE­_laroux 6" xfId="4195"/>
    <cellStyle name="ÅëÈ­_laroux 6" xfId="2720"/>
    <cellStyle name="AeE­_laroux 7" xfId="2721"/>
    <cellStyle name="ÅëÈ­_laroux 7" xfId="2722"/>
    <cellStyle name="AeE­_laroux 7 10" xfId="11102"/>
    <cellStyle name="ÅëÈ­_laroux 7 10" xfId="9062"/>
    <cellStyle name="AeE­_laroux 7 2" xfId="4994"/>
    <cellStyle name="ÅëÈ­_laroux 7 2" xfId="5146"/>
    <cellStyle name="AeE­_laroux 7 3" xfId="7781"/>
    <cellStyle name="ÅëÈ­_laroux 7 3" xfId="7914"/>
    <cellStyle name="AeE­_laroux 7 4" xfId="8664"/>
    <cellStyle name="ÅëÈ­_laroux 7 4" xfId="7428"/>
    <cellStyle name="AeE­_laroux 7 5" xfId="9539"/>
    <cellStyle name="ÅëÈ­_laroux 7 5" xfId="3642"/>
    <cellStyle name="AeE­_laroux 7 6" xfId="7405"/>
    <cellStyle name="ÅëÈ­_laroux 7 6" xfId="9624"/>
    <cellStyle name="AeE­_laroux 7 7" xfId="3645"/>
    <cellStyle name="ÅëÈ­_laroux 7 7" xfId="10030"/>
    <cellStyle name="AeE­_laroux 7 8" xfId="9651"/>
    <cellStyle name="ÅëÈ­_laroux 7 8" xfId="10397"/>
    <cellStyle name="AeE­_laroux 7 9" xfId="10056"/>
    <cellStyle name="ÅëÈ­_laroux 7 9" xfId="10723"/>
    <cellStyle name="AeE­_laroux 8" xfId="2723"/>
    <cellStyle name="ÅëÈ­_laroux 8" xfId="2724"/>
    <cellStyle name="AeE­_laroux 8 10" xfId="9250"/>
    <cellStyle name="ÅëÈ­_laroux 8 10" xfId="10183"/>
    <cellStyle name="AeE­_laroux 8 2" xfId="5147"/>
    <cellStyle name="ÅëÈ­_laroux 8 2" xfId="4968"/>
    <cellStyle name="AeE­_laroux 8 3" xfId="7915"/>
    <cellStyle name="ÅëÈ­_laroux 8 3" xfId="7757"/>
    <cellStyle name="AeE­_laroux 8 4" xfId="7429"/>
    <cellStyle name="ÅëÈ­_laroux 8 4" xfId="3666"/>
    <cellStyle name="AeE­_laroux 8 5" xfId="8941"/>
    <cellStyle name="ÅëÈ­_laroux 8 5" xfId="8133"/>
    <cellStyle name="AeE­_laroux 8 6" xfId="7333"/>
    <cellStyle name="ÅëÈ­_laroux 8 6" xfId="4710"/>
    <cellStyle name="AeE­_laroux 8 7" xfId="7023"/>
    <cellStyle name="ÅëÈ­_laroux 8 7" xfId="8285"/>
    <cellStyle name="AeE­_laroux 8 8" xfId="7604"/>
    <cellStyle name="ÅëÈ­_laroux 8 8" xfId="6933"/>
    <cellStyle name="AeE­_laroux 8 9" xfId="8918"/>
    <cellStyle name="ÅëÈ­_laroux 8 9" xfId="9633"/>
    <cellStyle name="AeE­_laroux 9" xfId="2725"/>
    <cellStyle name="ÅëÈ­_laroux 9" xfId="2726"/>
    <cellStyle name="AeE­_laroux 9 10" xfId="8723"/>
    <cellStyle name="ÅëÈ­_laroux 9 10" xfId="10982"/>
    <cellStyle name="AeE­_laroux 9 2" xfId="4967"/>
    <cellStyle name="ÅëÈ­_laroux 9 2" xfId="5207"/>
    <cellStyle name="AeE­_laroux 9 3" xfId="7756"/>
    <cellStyle name="ÅëÈ­_laroux 9 3" xfId="7972"/>
    <cellStyle name="AeE­_laroux 9 4" xfId="3708"/>
    <cellStyle name="ÅëÈ­_laroux 9 4" xfId="8329"/>
    <cellStyle name="AeE­_laroux 9 5" xfId="8171"/>
    <cellStyle name="ÅëÈ­_laroux 9 5" xfId="9289"/>
    <cellStyle name="AeE­_laroux 9 6" xfId="3624"/>
    <cellStyle name="ÅëÈ­_laroux 9 6" xfId="9783"/>
    <cellStyle name="AeE­_laroux 9 7" xfId="7599"/>
    <cellStyle name="ÅëÈ­_laroux 9 7" xfId="10177"/>
    <cellStyle name="AeE­_laroux 9 8" xfId="3548"/>
    <cellStyle name="ÅëÈ­_laroux 9 8" xfId="10524"/>
    <cellStyle name="AeE­_laroux 9 9" xfId="9476"/>
    <cellStyle name="ÅëÈ­_laroux 9 9" xfId="10811"/>
    <cellStyle name="AeE­_laroux_1" xfId="2727"/>
    <cellStyle name="ÅëÈ­_laroux_1" xfId="718"/>
    <cellStyle name="AeE­_laroux_1 10" xfId="719"/>
    <cellStyle name="ÅëÈ­_laroux_1 10" xfId="2728"/>
    <cellStyle name="AeE­_laroux_1 10 10" xfId="11253"/>
    <cellStyle name="ÅëÈ­_laroux_1 11" xfId="2729"/>
    <cellStyle name="AeE­_laroux_1 12" xfId="2730"/>
    <cellStyle name="ÅëÈ­_laroux_1 12" xfId="2731"/>
    <cellStyle name="AeE­_laroux_1 13" xfId="2732"/>
    <cellStyle name="ÅëÈ­_laroux_1 13" xfId="2733"/>
    <cellStyle name="AeE­_laroux_1 14" xfId="2734"/>
    <cellStyle name="ÅëÈ­_laroux_1 14" xfId="2735"/>
    <cellStyle name="AeE­_laroux_1 2" xfId="2736"/>
    <cellStyle name="ÅëÈ­_laroux_1 2" xfId="2737"/>
    <cellStyle name="AeE­_laroux_1 2 10" xfId="10881"/>
    <cellStyle name="ÅëÈ­_laroux_1 2 10" xfId="11032"/>
    <cellStyle name="AeE­_laroux_1 2 11" xfId="11033"/>
    <cellStyle name="ÅëÈ­_laroux_1 2 2" xfId="4203"/>
    <cellStyle name="AeE­_laroux_1 2 3" xfId="4202"/>
    <cellStyle name="ÅëÈ­_laroux_1 2 3" xfId="7217"/>
    <cellStyle name="AeE­_laroux_1 2 4" xfId="7216"/>
    <cellStyle name="ÅëÈ­_laroux_1 2 4" xfId="8484"/>
    <cellStyle name="AeE­_laroux_1 2 5" xfId="8527"/>
    <cellStyle name="ÅëÈ­_laroux_1 2 5" xfId="9410"/>
    <cellStyle name="AeE­_laroux_1 2 6" xfId="9411"/>
    <cellStyle name="ÅëÈ­_laroux_1 2 6" xfId="9893"/>
    <cellStyle name="AeE­_laroux_1 2 7" xfId="9894"/>
    <cellStyle name="ÅëÈ­_laroux_1 2 7" xfId="10270"/>
    <cellStyle name="AeE­_laroux_1 2 8" xfId="10271"/>
    <cellStyle name="ÅëÈ­_laroux_1 2 8" xfId="10613"/>
    <cellStyle name="AeE­_laroux_1 2 9" xfId="10614"/>
    <cellStyle name="ÅëÈ­_laroux_1 2 9" xfId="10880"/>
    <cellStyle name="AeE­_laroux_1 3 2" xfId="2738"/>
    <cellStyle name="ÅëÈ­_laroux_1 30" xfId="11258"/>
    <cellStyle name="AeE­_laroux_1 4 2" xfId="2739"/>
    <cellStyle name="ÅëÈ­_laroux_1 40" xfId="11289"/>
    <cellStyle name="AeE­_laroux_1 5 2" xfId="2740"/>
    <cellStyle name="ÅëÈ­_laroux_1 6" xfId="2741"/>
    <cellStyle name="AeE­_laroux_1 7" xfId="2742"/>
    <cellStyle name="ÅëÈ­_laroux_1 7" xfId="2743"/>
    <cellStyle name="AeE­_laroux_1 8" xfId="2744"/>
    <cellStyle name="ÅëÈ­_laroux_1 8" xfId="2745"/>
    <cellStyle name="AeE­_laroux_1 9" xfId="2746"/>
    <cellStyle name="ÅëÈ­_laroux_1 9" xfId="2747"/>
    <cellStyle name="AeE­_laroux_2" xfId="2748"/>
    <cellStyle name="ÅëÈ­_laroux_2" xfId="720"/>
    <cellStyle name="AeE­_laroux_2_기본DATA" xfId="4206"/>
    <cellStyle name="ÅëÈ­_laroux_2_기본DATA" xfId="4207"/>
    <cellStyle name="AeE­_laroux_2_보고서1(1)" xfId="4208"/>
    <cellStyle name="ÅëÈ­_laroux_2_보고서1(1)" xfId="4209"/>
    <cellStyle name="AeE­_laroux_3" xfId="721"/>
    <cellStyle name="ÅëÈ­_laroux_3" xfId="722"/>
    <cellStyle name="AeE­_laroux_3 10" xfId="723"/>
    <cellStyle name="ÅëÈ­_laroux_3 10" xfId="2749"/>
    <cellStyle name="AeE­_laroux_3 10 10" xfId="10968"/>
    <cellStyle name="ÅëÈ­_laroux_3 10 10" xfId="10992"/>
    <cellStyle name="AeE­_laroux_3 10 2" xfId="4212"/>
    <cellStyle name="ÅëÈ­_laroux_3 10 2" xfId="4939"/>
    <cellStyle name="AeE­_laroux_3 10 3" xfId="7224"/>
    <cellStyle name="ÅëÈ­_laroux_3 10 3" xfId="7728"/>
    <cellStyle name="AeE­_laroux_3 10 4" xfId="8353"/>
    <cellStyle name="ÅëÈ­_laroux_3 10 4" xfId="8413"/>
    <cellStyle name="AeE­_laroux_3 10 5" xfId="9257"/>
    <cellStyle name="ÅëÈ­_laroux_3 10 5" xfId="9311"/>
    <cellStyle name="AeE­_laroux_3 10 6" xfId="8891"/>
    <cellStyle name="ÅëÈ­_laroux_3 10 6" xfId="9803"/>
    <cellStyle name="AeE­_laroux_3 10 7" xfId="6959"/>
    <cellStyle name="ÅëÈ­_laroux_3 10 7" xfId="10196"/>
    <cellStyle name="AeE­_laroux_3 10 8" xfId="8784"/>
    <cellStyle name="ÅëÈ­_laroux_3 10 8" xfId="10543"/>
    <cellStyle name="AeE­_laroux_3 10 9" xfId="7461"/>
    <cellStyle name="ÅëÈ­_laroux_3 10 9" xfId="10827"/>
    <cellStyle name="AeE­_laroux_3 11" xfId="2750"/>
    <cellStyle name="ÅëÈ­_laroux_3 11" xfId="2751"/>
    <cellStyle name="AeE­_laroux_3 11 10" xfId="3545"/>
    <cellStyle name="ÅëÈ­_laroux_3 11 10" xfId="10207"/>
    <cellStyle name="AeE­_laroux_3 11 2" xfId="5235"/>
    <cellStyle name="ÅëÈ­_laroux_3 11 2" xfId="5234"/>
    <cellStyle name="AeE­_laroux_3 11 3" xfId="7997"/>
    <cellStyle name="ÅëÈ­_laroux_3 11 3" xfId="7996"/>
    <cellStyle name="AeE­_laroux_3 11 4" xfId="9034"/>
    <cellStyle name="ÅëÈ­_laroux_3 11 4" xfId="9066"/>
    <cellStyle name="AeE­_laroux_3 11 5" xfId="9032"/>
    <cellStyle name="ÅëÈ­_laroux_3 11 5" xfId="7808"/>
    <cellStyle name="AeE­_laroux_3 11 6" xfId="9599"/>
    <cellStyle name="ÅëÈ­_laroux_3 11 6" xfId="9600"/>
    <cellStyle name="AeE­_laroux_3 11 7" xfId="9387"/>
    <cellStyle name="ÅëÈ­_laroux_3 11 7" xfId="9354"/>
    <cellStyle name="AeE­_laroux_3 11 8" xfId="8106"/>
    <cellStyle name="ÅëÈ­_laroux_3 11 8" xfId="9840"/>
    <cellStyle name="AeE­_laroux_3 11 9" xfId="9313"/>
    <cellStyle name="ÅëÈ­_laroux_3 11 9" xfId="10228"/>
    <cellStyle name="AeE­_laroux_3 12" xfId="2752"/>
    <cellStyle name="ÅëÈ­_laroux_3 12" xfId="2753"/>
    <cellStyle name="AeE­_laroux_3 12 10" xfId="10092"/>
    <cellStyle name="ÅëÈ­_laroux_3 12 10" xfId="10606"/>
    <cellStyle name="AeE­_laroux_3 12 2" xfId="4882"/>
    <cellStyle name="ÅëÈ­_laroux_3 12 2" xfId="4883"/>
    <cellStyle name="AeE­_laroux_3 12 3" xfId="7676"/>
    <cellStyle name="ÅëÈ­_laroux_3 12 3" xfId="7677"/>
    <cellStyle name="AeE­_laroux_3 12 4" xfId="7169"/>
    <cellStyle name="ÅëÈ­_laroux_3 12 4" xfId="8117"/>
    <cellStyle name="AeE­_laroux_3 12 5" xfId="8084"/>
    <cellStyle name="ÅëÈ­_laroux_3 12 5" xfId="7111"/>
    <cellStyle name="AeE­_laroux_3 12 6" xfId="8297"/>
    <cellStyle name="ÅëÈ­_laroux_3 12 6" xfId="8351"/>
    <cellStyle name="AeE­_laroux_3 12 7" xfId="9184"/>
    <cellStyle name="ÅëÈ­_laroux_3 12 7" xfId="9183"/>
    <cellStyle name="AeE­_laroux_3 12 8" xfId="9681"/>
    <cellStyle name="ÅëÈ­_laroux_3 12 8" xfId="9680"/>
    <cellStyle name="AeE­_laroux_3 12 9" xfId="10082"/>
    <cellStyle name="ÅëÈ­_laroux_3 12 9" xfId="10081"/>
    <cellStyle name="AeE­_laroux_3 13" xfId="2754"/>
    <cellStyle name="ÅëÈ­_laroux_3 13" xfId="2755"/>
    <cellStyle name="AeE­_laroux_3 13 10" xfId="10921"/>
    <cellStyle name="ÅëÈ­_laroux_3 13 10" xfId="9836"/>
    <cellStyle name="AeE­_laroux_3 13 2" xfId="5295"/>
    <cellStyle name="ÅëÈ­_laroux_3 13 2" xfId="5294"/>
    <cellStyle name="AeE­_laroux_3 13 3" xfId="8052"/>
    <cellStyle name="ÅëÈ­_laroux_3 13 3" xfId="8051"/>
    <cellStyle name="AeE­_laroux_3 13 4" xfId="3610"/>
    <cellStyle name="ÅëÈ­_laroux_3 13 4" xfId="3609"/>
    <cellStyle name="AeE­_laroux_3 13 5" xfId="8814"/>
    <cellStyle name="ÅëÈ­_laroux_3 13 5" xfId="8852"/>
    <cellStyle name="AeE­_laroux_3 13 6" xfId="7575"/>
    <cellStyle name="ÅëÈ­_laroux_3 13 6" xfId="8846"/>
    <cellStyle name="AeE­_laroux_3 13 7" xfId="9501"/>
    <cellStyle name="ÅëÈ­_laroux_3 13 7" xfId="7934"/>
    <cellStyle name="AeE­_laroux_3 13 8" xfId="9945"/>
    <cellStyle name="ÅëÈ­_laroux_3 13 8" xfId="7705"/>
    <cellStyle name="AeE­_laroux_3 13 9" xfId="10318"/>
    <cellStyle name="ÅëÈ­_laroux_3 13 9" xfId="3630"/>
    <cellStyle name="AeE­_laroux_3 14" xfId="2756"/>
    <cellStyle name="ÅëÈ­_laroux_3 14" xfId="2757"/>
    <cellStyle name="AeE­_laroux_3 14 10" xfId="10591"/>
    <cellStyle name="ÅëÈ­_laroux_3 14 10" xfId="8521"/>
    <cellStyle name="AeE­_laroux_3 14 2" xfId="3766"/>
    <cellStyle name="ÅëÈ­_laroux_3 14 2" xfId="3765"/>
    <cellStyle name="AeE­_laroux_3 14 3" xfId="3740"/>
    <cellStyle name="ÅëÈ­_laroux_3 14 3" xfId="3398"/>
    <cellStyle name="AeE­_laroux_3 14 4" xfId="3559"/>
    <cellStyle name="ÅëÈ­_laroux_3 14 4" xfId="3558"/>
    <cellStyle name="AeE­_laroux_3 14 5" xfId="8614"/>
    <cellStyle name="ÅëÈ­_laroux_3 14 5" xfId="7505"/>
    <cellStyle name="AeE­_laroux_3 14 6" xfId="8531"/>
    <cellStyle name="ÅëÈ­_laroux_3 14 6" xfId="8300"/>
    <cellStyle name="AeE­_laroux_3 14 7" xfId="7226"/>
    <cellStyle name="ÅëÈ­_laroux_3 14 7" xfId="8862"/>
    <cellStyle name="AeE­_laroux_3 14 8" xfId="7229"/>
    <cellStyle name="ÅëÈ­_laroux_3 14 8" xfId="8409"/>
    <cellStyle name="AeE­_laroux_3 14 9" xfId="7442"/>
    <cellStyle name="ÅëÈ­_laroux_3 14 9" xfId="9552"/>
    <cellStyle name="AeE­_laroux_3 15" xfId="5354"/>
    <cellStyle name="ÅëÈ­_laroux_3 15" xfId="5353"/>
    <cellStyle name="AeE­_laroux_3 16" xfId="3934"/>
    <cellStyle name="ÅëÈ­_laroux_3 16" xfId="3930"/>
    <cellStyle name="AeE­_laroux_3 17" xfId="5416"/>
    <cellStyle name="ÅëÈ­_laroux_3 17" xfId="5415"/>
    <cellStyle name="AeE­_laroux_3 18" xfId="4372"/>
    <cellStyle name="ÅëÈ­_laroux_3 18" xfId="4371"/>
    <cellStyle name="AeE­_laroux_3 19" xfId="5478"/>
    <cellStyle name="ÅëÈ­_laroux_3 19" xfId="5477"/>
    <cellStyle name="AeE­_laroux_3 2" xfId="2758"/>
    <cellStyle name="ÅëÈ­_laroux_3 2" xfId="2759"/>
    <cellStyle name="AeE­_laroux_3 2 10" xfId="10789"/>
    <cellStyle name="ÅëÈ­_laroux_3 2 10" xfId="9478"/>
    <cellStyle name="AeE­_laroux_3 2 11" xfId="10983"/>
    <cellStyle name="ÅëÈ­_laroux_3 2 2" xfId="4213"/>
    <cellStyle name="AeE­_laroux_3 2 3" xfId="4210"/>
    <cellStyle name="ÅëÈ­_laroux_3 2 3" xfId="7225"/>
    <cellStyle name="AeE­_laroux_3 2 4" xfId="7223"/>
    <cellStyle name="ÅëÈ­_laroux_3 2 4" xfId="8352"/>
    <cellStyle name="AeE­_laroux_3 2 5" xfId="8339"/>
    <cellStyle name="ÅëÈ­_laroux_3 2 5" xfId="9217"/>
    <cellStyle name="AeE­_laroux_3 2 6" xfId="9295"/>
    <cellStyle name="ÅëÈ­_laroux_3 2 6" xfId="9715"/>
    <cellStyle name="AeE­_laroux_3 2 7" xfId="9751"/>
    <cellStyle name="ÅëÈ­_laroux_3 2 7" xfId="10115"/>
    <cellStyle name="AeE­_laroux_3 2 8" xfId="10146"/>
    <cellStyle name="ÅëÈ­_laroux_3 2 8" xfId="10475"/>
    <cellStyle name="AeE­_laroux_3 2 9" xfId="10500"/>
    <cellStyle name="ÅëÈ­_laroux_3 2 9" xfId="10773"/>
    <cellStyle name="AeE­_laroux_3 20" xfId="4524"/>
    <cellStyle name="ÅëÈ­_laroux_3 20" xfId="4523"/>
    <cellStyle name="AeE­_laroux_3 21" xfId="5542"/>
    <cellStyle name="ÅëÈ­_laroux_3 21" xfId="5541"/>
    <cellStyle name="AeE­_laroux_3 22" xfId="4737"/>
    <cellStyle name="ÅëÈ­_laroux_3 22" xfId="4732"/>
    <cellStyle name="AeE­_laroux_3 23" xfId="5606"/>
    <cellStyle name="ÅëÈ­_laroux_3 23" xfId="5605"/>
    <cellStyle name="AeE­_laroux_3 24" xfId="5658"/>
    <cellStyle name="ÅëÈ­_laroux_3 24" xfId="5657"/>
    <cellStyle name="AeE­_laroux_3 25" xfId="5738"/>
    <cellStyle name="ÅëÈ­_laroux_3 25" xfId="5737"/>
    <cellStyle name="AeE­_laroux_3 26" xfId="5802"/>
    <cellStyle name="ÅëÈ­_laroux_3 26" xfId="5801"/>
    <cellStyle name="AeE­_laroux_3 27" xfId="5864"/>
    <cellStyle name="ÅëÈ­_laroux_3 27" xfId="5863"/>
    <cellStyle name="AeE­_laroux_3 28" xfId="5928"/>
    <cellStyle name="ÅëÈ­_laroux_3 28" xfId="5927"/>
    <cellStyle name="AeE­_laroux_3 29" xfId="5990"/>
    <cellStyle name="ÅëÈ­_laroux_3 29" xfId="5989"/>
    <cellStyle name="AeE­_laroux_3 3" xfId="4214"/>
    <cellStyle name="ÅëÈ­_laroux_3 3" xfId="2760"/>
    <cellStyle name="AeE­_laroux_3 3 2" xfId="2761"/>
    <cellStyle name="ÅëÈ­_laroux_3 3 2" xfId="4215"/>
    <cellStyle name="AeE­_laroux_3 30" xfId="6054"/>
    <cellStyle name="ÅëÈ­_laroux_3 30" xfId="6053"/>
    <cellStyle name="AeE­_laroux_3 31" xfId="6116"/>
    <cellStyle name="ÅëÈ­_laroux_3 31" xfId="6115"/>
    <cellStyle name="AeE­_laroux_3 32" xfId="6178"/>
    <cellStyle name="ÅëÈ­_laroux_3 32" xfId="6177"/>
    <cellStyle name="AeE­_laroux_3 33" xfId="6240"/>
    <cellStyle name="ÅëÈ­_laroux_3 33" xfId="6239"/>
    <cellStyle name="AeE­_laroux_3 34" xfId="6301"/>
    <cellStyle name="ÅëÈ­_laroux_3 34" xfId="6300"/>
    <cellStyle name="AeE­_laroux_3 35" xfId="6362"/>
    <cellStyle name="ÅëÈ­_laroux_3 35" xfId="6361"/>
    <cellStyle name="AeE­_laroux_3 36" xfId="6422"/>
    <cellStyle name="ÅëÈ­_laroux_3 36" xfId="6421"/>
    <cellStyle name="AeE­_laroux_3 37" xfId="6481"/>
    <cellStyle name="ÅëÈ­_laroux_3 37" xfId="6480"/>
    <cellStyle name="AeE­_laroux_3 38" xfId="6538"/>
    <cellStyle name="ÅëÈ­_laroux_3 38" xfId="6537"/>
    <cellStyle name="AeE­_laroux_3 39" xfId="6593"/>
    <cellStyle name="ÅëÈ­_laroux_3 39" xfId="6592"/>
    <cellStyle name="AeE­_laroux_3 4" xfId="4216"/>
    <cellStyle name="ÅëÈ­_laroux_3 4" xfId="2762"/>
    <cellStyle name="AeE­_laroux_3 4 2" xfId="2763"/>
    <cellStyle name="ÅëÈ­_laroux_3 4 2" xfId="4217"/>
    <cellStyle name="AeE­_laroux_3 40" xfId="6645"/>
    <cellStyle name="ÅëÈ­_laroux_3 40" xfId="6644"/>
    <cellStyle name="AeE­_laroux_3 41" xfId="6693"/>
    <cellStyle name="ÅëÈ­_laroux_3 41" xfId="6692"/>
    <cellStyle name="AeE­_laroux_3 42" xfId="6741"/>
    <cellStyle name="ÅëÈ­_laroux_3 42" xfId="6740"/>
    <cellStyle name="AeE­_laroux_3 43" xfId="6783"/>
    <cellStyle name="ÅëÈ­_laroux_3 43" xfId="6782"/>
    <cellStyle name="AeE­_laroux_3 44" xfId="6821"/>
    <cellStyle name="ÅëÈ­_laroux_3 44" xfId="6820"/>
    <cellStyle name="AeE­_laroux_3 5" xfId="5009"/>
    <cellStyle name="ÅëÈ­_laroux_3 5" xfId="2764"/>
    <cellStyle name="AeE­_laroux_3 5 2" xfId="2765"/>
    <cellStyle name="ÅëÈ­_laroux_3 5 2" xfId="4211"/>
    <cellStyle name="AeE­_laroux_3 6" xfId="5128"/>
    <cellStyle name="ÅëÈ­_laroux_3 6" xfId="2766"/>
    <cellStyle name="AeE­_laroux_3 7" xfId="2767"/>
    <cellStyle name="ÅëÈ­_laroux_3 7" xfId="2768"/>
    <cellStyle name="AeE­_laroux_3 7 10" xfId="11128"/>
    <cellStyle name="ÅëÈ­_laroux_3 7 10" xfId="11064"/>
    <cellStyle name="AeE­_laroux_3 7 2" xfId="4989"/>
    <cellStyle name="ÅëÈ­_laroux_3 7 2" xfId="5127"/>
    <cellStyle name="AeE­_laroux_3 7 3" xfId="7776"/>
    <cellStyle name="ÅëÈ­_laroux_3 7 3" xfId="7899"/>
    <cellStyle name="AeE­_laroux_3 7 4" xfId="8777"/>
    <cellStyle name="ÅëÈ­_laroux_3 7 4" xfId="8569"/>
    <cellStyle name="AeE­_laroux_3 7 5" xfId="7554"/>
    <cellStyle name="ÅëÈ­_laroux_3 7 5" xfId="8902"/>
    <cellStyle name="AeE­_laroux_3 7 6" xfId="9335"/>
    <cellStyle name="ÅëÈ­_laroux_3 7 6" xfId="9929"/>
    <cellStyle name="AeE­_laroux_3 7 7" xfId="9823"/>
    <cellStyle name="ÅëÈ­_laroux_3 7 7" xfId="10304"/>
    <cellStyle name="AeE­_laroux_3 7 8" xfId="10216"/>
    <cellStyle name="ÅëÈ­_laroux_3 7 8" xfId="10639"/>
    <cellStyle name="AeE­_laroux_3 7 9" xfId="10560"/>
    <cellStyle name="ÅëÈ­_laroux_3 7 9" xfId="10907"/>
    <cellStyle name="AeE­_laroux_3 8" xfId="2769"/>
    <cellStyle name="ÅëÈ­_laroux_3 8" xfId="2770"/>
    <cellStyle name="AeE­_laroux_3 8 10" xfId="11113"/>
    <cellStyle name="ÅëÈ­_laroux_3 8 10" xfId="11127"/>
    <cellStyle name="AeE­_laroux_3 8 2" xfId="5188"/>
    <cellStyle name="ÅëÈ­_laroux_3 8 2" xfId="4990"/>
    <cellStyle name="AeE­_laroux_3 8 3" xfId="7954"/>
    <cellStyle name="ÅëÈ­_laroux_3 8 3" xfId="7777"/>
    <cellStyle name="AeE­_laroux_3 8 4" xfId="8698"/>
    <cellStyle name="ÅëÈ­_laroux_3 8 4" xfId="8735"/>
    <cellStyle name="AeE­_laroux_3 8 5" xfId="9557"/>
    <cellStyle name="ÅëÈ­_laroux_3 8 5" xfId="3704"/>
    <cellStyle name="AeE­_laroux_3 8 6" xfId="9268"/>
    <cellStyle name="ÅëÈ­_laroux_3 8 6" xfId="9336"/>
    <cellStyle name="AeE­_laroux_3 8 7" xfId="9761"/>
    <cellStyle name="ÅëÈ­_laroux_3 8 7" xfId="9824"/>
    <cellStyle name="AeE­_laroux_3 8 8" xfId="10155"/>
    <cellStyle name="ÅëÈ­_laroux_3 8 8" xfId="10217"/>
    <cellStyle name="AeE­_laroux_3 8 9" xfId="10506"/>
    <cellStyle name="ÅëÈ­_laroux_3 8 9" xfId="10561"/>
    <cellStyle name="AeE­_laroux_3 9" xfId="2771"/>
    <cellStyle name="ÅëÈ­_laroux_3 9" xfId="2772"/>
    <cellStyle name="AeE­_laroux_3 9 10" xfId="11011"/>
    <cellStyle name="ÅëÈ­_laroux_3 9 10" xfId="11134"/>
    <cellStyle name="AeE­_laroux_3 9 2" xfId="4938"/>
    <cellStyle name="ÅëÈ­_laroux_3 9 2" xfId="5183"/>
    <cellStyle name="AeE­_laroux_3 9 3" xfId="7727"/>
    <cellStyle name="ÅëÈ­_laroux_3 9 3" xfId="7949"/>
    <cellStyle name="AeE­_laroux_3 9 4" xfId="8412"/>
    <cellStyle name="ÅëÈ­_laroux_3 9 4" xfId="8819"/>
    <cellStyle name="AeE­_laroux_3 9 5" xfId="9351"/>
    <cellStyle name="ÅëÈ­_laroux_3 9 5" xfId="7324"/>
    <cellStyle name="AeE­_laroux_3 9 6" xfId="9185"/>
    <cellStyle name="ÅëÈ­_laroux_3 9 6" xfId="8287"/>
    <cellStyle name="AeE­_laroux_3 9 7" xfId="9682"/>
    <cellStyle name="ÅëÈ­_laroux_3 9 7" xfId="3571"/>
    <cellStyle name="AeE­_laroux_3 9 8" xfId="10083"/>
    <cellStyle name="ÅëÈ­_laroux_3 9 8" xfId="8562"/>
    <cellStyle name="AeE­_laroux_3 9 9" xfId="10444"/>
    <cellStyle name="ÅëÈ­_laroux_3 9 9" xfId="8501"/>
    <cellStyle name="AeE­_laroux_3_보고서1(1)" xfId="4218"/>
    <cellStyle name="ÅëÈ­_laroux_3_보고서1(1)" xfId="4219"/>
    <cellStyle name="AeE­_laroux_4" xfId="2773"/>
    <cellStyle name="ÅëÈ­_laroux_4" xfId="724"/>
    <cellStyle name="AeE­_laroux_5" xfId="725"/>
    <cellStyle name="ÅëÈ­_laroux_5" xfId="726"/>
    <cellStyle name="AeE­_laroux_기본DATA" xfId="4224"/>
    <cellStyle name="ÅëÈ­_laroux_기본DATA" xfId="4225"/>
    <cellStyle name="AeE­_laroux_보고서1(1)" xfId="4226"/>
    <cellStyle name="ÅëÈ­_laroux_보고서1(1)" xfId="4227"/>
    <cellStyle name="AeE­_MBO_0" xfId="727"/>
    <cellStyle name="ÅëÈ­_MBO_0" xfId="728"/>
    <cellStyle name="AeE­_MBO_0 10" xfId="729"/>
    <cellStyle name="ÅëÈ­_MBO_0 10" xfId="2774"/>
    <cellStyle name="AeE­_MBO_0 10 10" xfId="10944"/>
    <cellStyle name="ÅëÈ­_MBO_0 10 10" xfId="10686"/>
    <cellStyle name="AeE­_MBO_0 10 11" xfId="2206"/>
    <cellStyle name="ÅëÈ­_MBO_0 10 2" xfId="4971"/>
    <cellStyle name="AeE­_MBO_0 10 20" xfId="11295"/>
    <cellStyle name="ÅëÈ­_MBO_0 10 3" xfId="7760"/>
    <cellStyle name="AeE­_MBO_0 10 30" xfId="11424"/>
    <cellStyle name="ÅëÈ­_MBO_0 10 4" xfId="9092"/>
    <cellStyle name="AeE­_MBO_0 10 5" xfId="8580"/>
    <cellStyle name="ÅëÈ­_MBO_0 10 5" xfId="8427"/>
    <cellStyle name="AeE­_MBO_0 10 6" xfId="7376"/>
    <cellStyle name="ÅëÈ­_MBO_0 10 6" xfId="7035"/>
    <cellStyle name="AeE­_MBO_0 10 7" xfId="9126"/>
    <cellStyle name="ÅëÈ­_MBO_0 10 7" xfId="7460"/>
    <cellStyle name="AeE­_MBO_0 10 8" xfId="7119"/>
    <cellStyle name="ÅëÈ­_MBO_0 10 8" xfId="3714"/>
    <cellStyle name="AeE­_MBO_0 10 9" xfId="3526"/>
    <cellStyle name="ÅëÈ­_MBO_0 10 9" xfId="9077"/>
    <cellStyle name="AeE­_MBO_0 11" xfId="2775"/>
    <cellStyle name="ÅëÈ­_MBO_0 11" xfId="2776"/>
    <cellStyle name="AeE­_MBO_0 11 10" xfId="11002"/>
    <cellStyle name="ÅëÈ­_MBO_0 11 10" xfId="11001"/>
    <cellStyle name="AeE­_MBO_0 11 2" xfId="5205"/>
    <cellStyle name="ÅëÈ­_MBO_0 11 2" xfId="5204"/>
    <cellStyle name="AeE­_MBO_0 11 3" xfId="7970"/>
    <cellStyle name="ÅëÈ­_MBO_0 11 3" xfId="7969"/>
    <cellStyle name="AeE­_MBO_0 11 4" xfId="8384"/>
    <cellStyle name="ÅëÈ­_MBO_0 11 4" xfId="8433"/>
    <cellStyle name="AeE­_MBO_0 11 5" xfId="9328"/>
    <cellStyle name="ÅëÈ­_MBO_0 11 5" xfId="9327"/>
    <cellStyle name="AeE­_MBO_0 11 6" xfId="9818"/>
    <cellStyle name="ÅëÈ­_MBO_0 11 6" xfId="9817"/>
    <cellStyle name="AeE­_MBO_0 11 7" xfId="10212"/>
    <cellStyle name="ÅëÈ­_MBO_0 11 7" xfId="10211"/>
    <cellStyle name="AeE­_MBO_0 11 8" xfId="10556"/>
    <cellStyle name="ÅëÈ­_MBO_0 11 8" xfId="10555"/>
    <cellStyle name="AeE­_MBO_0 11 9" xfId="10839"/>
    <cellStyle name="ÅëÈ­_MBO_0 11 9" xfId="10838"/>
    <cellStyle name="AeE­_MBO_0 12" xfId="2777"/>
    <cellStyle name="ÅëÈ­_MBO_0 12" xfId="2778"/>
    <cellStyle name="AeE­_MBO_0 12 10" xfId="11122"/>
    <cellStyle name="ÅëÈ­_MBO_0 12 10" xfId="11123"/>
    <cellStyle name="AeE­_MBO_0 12 2" xfId="4921"/>
    <cellStyle name="ÅëÈ­_MBO_0 12 2" xfId="4922"/>
    <cellStyle name="AeE­_MBO_0 12 3" xfId="7711"/>
    <cellStyle name="ÅëÈ­_MBO_0 12 3" xfId="7712"/>
    <cellStyle name="AeE­_MBO_0 12 4" xfId="8757"/>
    <cellStyle name="ÅëÈ­_MBO_0 12 4" xfId="8719"/>
    <cellStyle name="AeE­_MBO_0 12 5" xfId="7498"/>
    <cellStyle name="ÅëÈ­_MBO_0 12 5" xfId="8332"/>
    <cellStyle name="AeE­_MBO_0 12 6" xfId="7441"/>
    <cellStyle name="ÅëÈ­_MBO_0 12 6" xfId="7440"/>
    <cellStyle name="AeE­_MBO_0 12 7" xfId="9212"/>
    <cellStyle name="ÅëÈ­_MBO_0 12 7" xfId="9259"/>
    <cellStyle name="AeE­_MBO_0 12 8" xfId="9710"/>
    <cellStyle name="ÅëÈ­_MBO_0 12 8" xfId="9752"/>
    <cellStyle name="AeE­_MBO_0 12 9" xfId="10110"/>
    <cellStyle name="ÅëÈ­_MBO_0 12 9" xfId="10147"/>
    <cellStyle name="AeE­_MBO_0 13" xfId="2779"/>
    <cellStyle name="ÅëÈ­_MBO_0 13" xfId="2780"/>
    <cellStyle name="AeE­_MBO_0 13 10" xfId="11125"/>
    <cellStyle name="ÅëÈ­_MBO_0 13 10" xfId="11124"/>
    <cellStyle name="AeE­_MBO_0 13 2" xfId="5252"/>
    <cellStyle name="ÅëÈ­_MBO_0 13 2" xfId="5251"/>
    <cellStyle name="AeE­_MBO_0 13 3" xfId="8011"/>
    <cellStyle name="ÅëÈ­_MBO_0 13 3" xfId="8010"/>
    <cellStyle name="AeE­_MBO_0 13 4" xfId="8730"/>
    <cellStyle name="ÅëÈ­_MBO_0 13 4" xfId="8775"/>
    <cellStyle name="AeE­_MBO_0 13 5" xfId="9572"/>
    <cellStyle name="ÅëÈ­_MBO_0 13 5" xfId="9571"/>
    <cellStyle name="AeE­_MBO_0 13 6" xfId="7086"/>
    <cellStyle name="ÅëÈ­_MBO_0 13 6" xfId="6981"/>
    <cellStyle name="AeE­_MBO_0 13 7" xfId="7301"/>
    <cellStyle name="ÅëÈ­_MBO_0 13 7" xfId="7623"/>
    <cellStyle name="AeE­_MBO_0 13 8" xfId="9015"/>
    <cellStyle name="ÅëÈ­_MBO_0 13 8" xfId="3491"/>
    <cellStyle name="AeE­_MBO_0 13 9" xfId="8126"/>
    <cellStyle name="ÅëÈ­_MBO_0 13 9" xfId="9388"/>
    <cellStyle name="AeE­_MBO_0 14" xfId="2781"/>
    <cellStyle name="ÅëÈ­_MBO_0 14" xfId="2782"/>
    <cellStyle name="AeE­_MBO_0 14 10" xfId="10997"/>
    <cellStyle name="ÅëÈ­_MBO_0 14 10" xfId="10998"/>
    <cellStyle name="AeE­_MBO_0 14 2" xfId="4864"/>
    <cellStyle name="ÅëÈ­_MBO_0 14 2" xfId="4865"/>
    <cellStyle name="AeE­_MBO_0 14 3" xfId="7661"/>
    <cellStyle name="ÅëÈ­_MBO_0 14 3" xfId="7662"/>
    <cellStyle name="AeE­_MBO_0 14 4" xfId="8429"/>
    <cellStyle name="ÅëÈ­_MBO_0 14 4" xfId="8380"/>
    <cellStyle name="AeE­_MBO_0 14 5" xfId="9323"/>
    <cellStyle name="ÅëÈ­_MBO_0 14 5" xfId="9324"/>
    <cellStyle name="AeE­_MBO_0 14 6" xfId="9814"/>
    <cellStyle name="ÅëÈ­_MBO_0 14 6" xfId="9780"/>
    <cellStyle name="AeE­_MBO_0 14 7" xfId="10208"/>
    <cellStyle name="ÅëÈ­_MBO_0 14 7" xfId="10173"/>
    <cellStyle name="AeE­_MBO_0 14 8" xfId="10552"/>
    <cellStyle name="ÅëÈ­_MBO_0 14 8" xfId="10521"/>
    <cellStyle name="AeE­_MBO_0 14 9" xfId="10835"/>
    <cellStyle name="ÅëÈ­_MBO_0 14 9" xfId="10807"/>
    <cellStyle name="AeE­_MBO_0 15" xfId="5313"/>
    <cellStyle name="ÅëÈ­_MBO_0 15" xfId="5312"/>
    <cellStyle name="AeE­_MBO_0 16" xfId="3801"/>
    <cellStyle name="ÅëÈ­_MBO_0 16" xfId="3800"/>
    <cellStyle name="AeE­_MBO_0 17" xfId="5375"/>
    <cellStyle name="ÅëÈ­_MBO_0 17" xfId="5374"/>
    <cellStyle name="AeE­_MBO_0 18" xfId="4125"/>
    <cellStyle name="ÅëÈ­_MBO_0 18" xfId="4124"/>
    <cellStyle name="AeE­_MBO_0 19" xfId="5437"/>
    <cellStyle name="ÅëÈ­_MBO_0 19" xfId="5436"/>
    <cellStyle name="AeE­_MBO_0 2" xfId="2783"/>
    <cellStyle name="ÅëÈ­_MBO_0 2" xfId="2784"/>
    <cellStyle name="AeE­_MBO_0 2 10" xfId="10269"/>
    <cellStyle name="ÅëÈ­_MBO_0 2 10" xfId="10945"/>
    <cellStyle name="AeE­_MBO_0 2 11" xfId="10892"/>
    <cellStyle name="ÅëÈ­_MBO_0 2 2" xfId="4230"/>
    <cellStyle name="AeE­_MBO_0 2 3" xfId="4228"/>
    <cellStyle name="ÅëÈ­_MBO_0 2 3" xfId="7237"/>
    <cellStyle name="AeE­_MBO_0 2 4" xfId="7236"/>
    <cellStyle name="ÅëÈ­_MBO_0 2 4" xfId="7005"/>
    <cellStyle name="AeE­_MBO_0 2 5" xfId="8131"/>
    <cellStyle name="ÅëÈ­_MBO_0 2 5" xfId="8619"/>
    <cellStyle name="AeE­_MBO_0 2 6" xfId="7098"/>
    <cellStyle name="ÅëÈ­_MBO_0 2 6" xfId="8155"/>
    <cellStyle name="AeE­_MBO_0 2 7" xfId="8526"/>
    <cellStyle name="ÅëÈ­_MBO_0 2 7" xfId="9109"/>
    <cellStyle name="AeE­_MBO_0 2 8" xfId="9408"/>
    <cellStyle name="ÅëÈ­_MBO_0 2 8" xfId="3522"/>
    <cellStyle name="AeE­_MBO_0 2 9" xfId="9891"/>
    <cellStyle name="ÅëÈ­_MBO_0 2 9" xfId="9458"/>
    <cellStyle name="AeE­_MBO_0 20" xfId="4426"/>
    <cellStyle name="ÅëÈ­_MBO_0 20" xfId="4423"/>
    <cellStyle name="AeE­_MBO_0 21" xfId="5499"/>
    <cellStyle name="ÅëÈ­_MBO_0 21" xfId="5498"/>
    <cellStyle name="AeE­_MBO_0 22" xfId="4612"/>
    <cellStyle name="ÅëÈ­_MBO_0 22" xfId="4603"/>
    <cellStyle name="AeE­_MBO_0 23" xfId="5566"/>
    <cellStyle name="ÅëÈ­_MBO_0 23" xfId="5565"/>
    <cellStyle name="AeE­_MBO_0 24" xfId="4808"/>
    <cellStyle name="ÅëÈ­_MBO_0 24" xfId="4802"/>
    <cellStyle name="AeE­_MBO_0 25" xfId="5627"/>
    <cellStyle name="ÅëÈ­_MBO_0 25" xfId="5626"/>
    <cellStyle name="AeE­_MBO_0 26" xfId="5679"/>
    <cellStyle name="ÅëÈ­_MBO_0 26" xfId="5678"/>
    <cellStyle name="AeE­_MBO_0 27" xfId="5759"/>
    <cellStyle name="ÅëÈ­_MBO_0 27" xfId="5758"/>
    <cellStyle name="AeE­_MBO_0 28" xfId="5823"/>
    <cellStyle name="ÅëÈ­_MBO_0 28" xfId="5822"/>
    <cellStyle name="AeE­_MBO_0 29" xfId="5885"/>
    <cellStyle name="ÅëÈ­_MBO_0 29" xfId="5884"/>
    <cellStyle name="AeE­_MBO_0 3" xfId="4231"/>
    <cellStyle name="ÅëÈ­_MBO_0 3" xfId="2785"/>
    <cellStyle name="AeE­_MBO_0 3 2" xfId="2786"/>
    <cellStyle name="ÅëÈ­_MBO_0 3 2" xfId="4232"/>
    <cellStyle name="AeE­_MBO_0 30" xfId="5949"/>
    <cellStyle name="ÅëÈ­_MBO_0 30" xfId="5948"/>
    <cellStyle name="AeE­_MBO_0 31" xfId="6011"/>
    <cellStyle name="ÅëÈ­_MBO_0 31" xfId="6010"/>
    <cellStyle name="AeE­_MBO_0 32" xfId="6075"/>
    <cellStyle name="ÅëÈ­_MBO_0 32" xfId="6074"/>
    <cellStyle name="AeE­_MBO_0 33" xfId="6137"/>
    <cellStyle name="ÅëÈ­_MBO_0 33" xfId="6136"/>
    <cellStyle name="AeE­_MBO_0 34" xfId="6199"/>
    <cellStyle name="ÅëÈ­_MBO_0 34" xfId="6198"/>
    <cellStyle name="AeE­_MBO_0 35" xfId="6261"/>
    <cellStyle name="ÅëÈ­_MBO_0 35" xfId="6260"/>
    <cellStyle name="AeE­_MBO_0 36" xfId="6322"/>
    <cellStyle name="ÅëÈ­_MBO_0 36" xfId="6321"/>
    <cellStyle name="AeE­_MBO_0 37" xfId="6382"/>
    <cellStyle name="ÅëÈ­_MBO_0 37" xfId="6381"/>
    <cellStyle name="AeE­_MBO_0 38" xfId="6442"/>
    <cellStyle name="ÅëÈ­_MBO_0 38" xfId="6441"/>
    <cellStyle name="AeE­_MBO_0 39" xfId="6501"/>
    <cellStyle name="ÅëÈ­_MBO_0 39" xfId="6500"/>
    <cellStyle name="AeE­_MBO_0 4" xfId="4233"/>
    <cellStyle name="ÅëÈ­_MBO_0 4" xfId="2787"/>
    <cellStyle name="AeE­_MBO_0 4 2" xfId="2788"/>
    <cellStyle name="ÅëÈ­_MBO_0 4 2" xfId="4234"/>
    <cellStyle name="AeE­_MBO_0 40" xfId="6557"/>
    <cellStyle name="ÅëÈ­_MBO_0 40" xfId="6556"/>
    <cellStyle name="AeE­_MBO_0 41" xfId="6611"/>
    <cellStyle name="ÅëÈ­_MBO_0 41" xfId="6610"/>
    <cellStyle name="AeE­_MBO_0 42" xfId="6661"/>
    <cellStyle name="ÅëÈ­_MBO_0 42" xfId="6660"/>
    <cellStyle name="AeE­_MBO_0 43" xfId="6709"/>
    <cellStyle name="ÅëÈ­_MBO_0 43" xfId="6708"/>
    <cellStyle name="AeE­_MBO_0 44" xfId="6755"/>
    <cellStyle name="ÅëÈ­_MBO_0 44" xfId="6754"/>
    <cellStyle name="AeE­_MBO_0 45" xfId="2204"/>
    <cellStyle name="ÅëÈ­_MBO_0 45" xfId="2205"/>
    <cellStyle name="AeE­_MBO_0 46" xfId="11147"/>
    <cellStyle name="ÅëÈ­_MBO_0 46" xfId="2231"/>
    <cellStyle name="AeE­_MBO_0 47" xfId="11264"/>
    <cellStyle name="ÅëÈ­_MBO_0 47" xfId="11265"/>
    <cellStyle name="AeE­_MBO_0 48" xfId="2226"/>
    <cellStyle name="ÅëÈ­_MBO_0 48" xfId="11262"/>
    <cellStyle name="AeE­_MBO_0 49" xfId="11283"/>
    <cellStyle name="ÅëÈ­_MBO_0 49" xfId="11371"/>
    <cellStyle name="AeE­_MBO_0 5" xfId="5024"/>
    <cellStyle name="ÅëÈ­_MBO_0 5" xfId="2789"/>
    <cellStyle name="AeE­_MBO_0 5 2" xfId="2790"/>
    <cellStyle name="ÅëÈ­_MBO_0 5 2" xfId="4229"/>
    <cellStyle name="AeE­_MBO_0 50" xfId="2223"/>
    <cellStyle name="ÅëÈ­_MBO_0 50" xfId="2222"/>
    <cellStyle name="AeE­_MBO_0 51" xfId="11328"/>
    <cellStyle name="ÅëÈ­_MBO_0 51" xfId="11414"/>
    <cellStyle name="AeE­_MBO_0 52" xfId="11338"/>
    <cellStyle name="ÅëÈ­_MBO_0 52" xfId="11329"/>
    <cellStyle name="AeE­_MBO_0 53" xfId="11299"/>
    <cellStyle name="ÅëÈ­_MBO_0 53" xfId="11378"/>
    <cellStyle name="AeE­_MBO_0 54" xfId="3388"/>
    <cellStyle name="ÅëÈ­_MBO_0 54" xfId="11362"/>
    <cellStyle name="AeE­_MBO_0 55" xfId="11293"/>
    <cellStyle name="ÅëÈ­_MBO_0 55" xfId="11380"/>
    <cellStyle name="AeE­_MBO_0 56" xfId="11309"/>
    <cellStyle name="ÅëÈ­_MBO_0 56" xfId="2229"/>
    <cellStyle name="AeE­_MBO_0 57" xfId="11438"/>
    <cellStyle name="ÅëÈ­_MBO_0 57" xfId="11400"/>
    <cellStyle name="AeE­_MBO_0 58" xfId="11239"/>
    <cellStyle name="ÅëÈ­_MBO_0 58" xfId="11311"/>
    <cellStyle name="AeE­_MBO_0 59" xfId="11439"/>
    <cellStyle name="ÅëÈ­_MBO_0 59" xfId="11304"/>
    <cellStyle name="AeE­_MBO_0 6" xfId="5111"/>
    <cellStyle name="ÅëÈ­_MBO_0 6" xfId="2791"/>
    <cellStyle name="AeE­_MBO_0 60" xfId="11430"/>
    <cellStyle name="ÅëÈ­_MBO_0 60" xfId="11266"/>
    <cellStyle name="AeE­_MBO_0 61" xfId="11263"/>
    <cellStyle name="ÅëÈ­_MBO_0 61" xfId="11397"/>
    <cellStyle name="AeE­_MBO_0 62" xfId="11437"/>
    <cellStyle name="ÅëÈ­_MBO_0 62" xfId="11427"/>
    <cellStyle name="AeE­_MBO_0 63" xfId="11373"/>
    <cellStyle name="ÅëÈ­_MBO_0 63" xfId="11326"/>
    <cellStyle name="AeE­_MBO_0 64" xfId="11388"/>
    <cellStyle name="ÅëÈ­_MBO_0 64" xfId="2244"/>
    <cellStyle name="AeE­_MBO_0 65" xfId="11406"/>
    <cellStyle name="ÅëÈ­_MBO_0 65" xfId="11240"/>
    <cellStyle name="AeE­_MBO_0 66" xfId="11316"/>
    <cellStyle name="ÅëÈ­_MBO_0 66" xfId="2184"/>
    <cellStyle name="AeE­_MBO_0 67" xfId="11444"/>
    <cellStyle name="ÅëÈ­_MBO_0 67" xfId="11403"/>
    <cellStyle name="AeE­_MBO_0 68" xfId="11346"/>
    <cellStyle name="ÅëÈ­_MBO_0 68" xfId="11292"/>
    <cellStyle name="AeE­_MBO_0 69" xfId="11381"/>
    <cellStyle name="ÅëÈ­_MBO_0 69" xfId="11334"/>
    <cellStyle name="AeE­_MBO_0 7" xfId="2792"/>
    <cellStyle name="ÅëÈ­_MBO_0 7" xfId="2793"/>
    <cellStyle name="AeE­_MBO_0 7 10" xfId="10449"/>
    <cellStyle name="ÅëÈ­_MBO_0 7 10" xfId="9365"/>
    <cellStyle name="AeE­_MBO_0 7 2" xfId="5016"/>
    <cellStyle name="ÅëÈ­_MBO_0 7 2" xfId="5110"/>
    <cellStyle name="AeE­_MBO_0 7 3" xfId="7800"/>
    <cellStyle name="ÅëÈ­_MBO_0 7 3" xfId="7882"/>
    <cellStyle name="AeE­_MBO_0 7 4" xfId="8256"/>
    <cellStyle name="ÅëÈ­_MBO_0 7 4" xfId="8956"/>
    <cellStyle name="AeE­_MBO_0 7 5" xfId="3656"/>
    <cellStyle name="ÅëÈ­_MBO_0 7 5" xfId="8796"/>
    <cellStyle name="AeE­_MBO_0 7 6" xfId="9646"/>
    <cellStyle name="ÅëÈ­_MBO_0 7 6" xfId="8795"/>
    <cellStyle name="AeE­_MBO_0 7 7" xfId="10051"/>
    <cellStyle name="ÅëÈ­_MBO_0 7 7" xfId="8881"/>
    <cellStyle name="AeE­_MBO_0 7 8" xfId="10414"/>
    <cellStyle name="ÅëÈ­_MBO_0 7 8" xfId="8864"/>
    <cellStyle name="AeE­_MBO_0 7 9" xfId="10738"/>
    <cellStyle name="ÅëÈ­_MBO_0 7 9" xfId="7571"/>
    <cellStyle name="AeE­_MBO_0 70" xfId="11259"/>
    <cellStyle name="ÅëÈ­_MBO_0 70" xfId="11244"/>
    <cellStyle name="AeE­_MBO_0 71" xfId="2185"/>
    <cellStyle name="ÅëÈ­_MBO_0 71" xfId="11298"/>
    <cellStyle name="AeE­_MBO_0 72" xfId="11365"/>
    <cellStyle name="ÅëÈ­_MBO_0 72" xfId="11409"/>
    <cellStyle name="AeE­_MBO_0 8" xfId="2794"/>
    <cellStyle name="ÅëÈ­_MBO_0 8" xfId="2795"/>
    <cellStyle name="AeE­_MBO_0 8 10" xfId="9876"/>
    <cellStyle name="ÅëÈ­_MBO_0 8 10" xfId="10424"/>
    <cellStyle name="AeE­_MBO_0 8 2" xfId="5162"/>
    <cellStyle name="ÅëÈ­_MBO_0 8 2" xfId="5017"/>
    <cellStyle name="AeE­_MBO_0 8 3" xfId="7928"/>
    <cellStyle name="ÅëÈ­_MBO_0 8 3" xfId="7801"/>
    <cellStyle name="AeE­_MBO_0 8 4" xfId="9129"/>
    <cellStyle name="ÅëÈ­_MBO_0 8 4" xfId="7488"/>
    <cellStyle name="AeE­_MBO_0 8 5" xfId="9045"/>
    <cellStyle name="ÅëÈ­_MBO_0 8 5" xfId="3643"/>
    <cellStyle name="AeE­_MBO_0 8 6" xfId="9156"/>
    <cellStyle name="ÅëÈ­_MBO_0 8 6" xfId="9645"/>
    <cellStyle name="AeE­_MBO_0 8 7" xfId="9171"/>
    <cellStyle name="ÅëÈ­_MBO_0 8 7" xfId="10050"/>
    <cellStyle name="AeE­_MBO_0 8 8" xfId="9670"/>
    <cellStyle name="ÅëÈ­_MBO_0 8 8" xfId="10413"/>
    <cellStyle name="AeE­_MBO_0 8 9" xfId="10072"/>
    <cellStyle name="ÅëÈ­_MBO_0 8 9" xfId="10737"/>
    <cellStyle name="AeE­_MBO_0 9" xfId="2796"/>
    <cellStyle name="ÅëÈ­_MBO_0 9" xfId="2797"/>
    <cellStyle name="AeE­_MBO_0 9 10" xfId="10954"/>
    <cellStyle name="ÅëÈ­_MBO_0 9 10" xfId="7109"/>
    <cellStyle name="AeE­_MBO_0 9 2" xfId="4970"/>
    <cellStyle name="ÅëÈ­_MBO_0 9 2" xfId="5161"/>
    <cellStyle name="AeE­_MBO_0 9 3" xfId="7759"/>
    <cellStyle name="ÅëÈ­_MBO_0 9 3" xfId="7927"/>
    <cellStyle name="AeE­_MBO_0 9 4" xfId="7213"/>
    <cellStyle name="ÅëÈ­_MBO_0 9 4" xfId="7186"/>
    <cellStyle name="AeE­_MBO_0 9 5" xfId="8938"/>
    <cellStyle name="ÅëÈ­_MBO_0 9 5" xfId="9099"/>
    <cellStyle name="AeE­_MBO_0 9 6" xfId="7159"/>
    <cellStyle name="ÅëÈ­_MBO_0 9 6" xfId="8042"/>
    <cellStyle name="AeE­_MBO_0 9 7" xfId="9182"/>
    <cellStyle name="ÅëÈ­_MBO_0 9 7" xfId="8463"/>
    <cellStyle name="AeE­_MBO_0 9 8" xfId="9649"/>
    <cellStyle name="ÅëÈ­_MBO_0 9 8" xfId="8170"/>
    <cellStyle name="AeE­_MBO_0 9 9" xfId="10053"/>
    <cellStyle name="ÅëÈ­_MBO_0 9 9" xfId="7084"/>
    <cellStyle name="AeE­_MBO_0_보고서1(1)" xfId="4235"/>
    <cellStyle name="ÅëÈ­_MBO_0_보고서1(1)" xfId="4236"/>
    <cellStyle name="AeE­_MBO96_1" xfId="2798"/>
    <cellStyle name="ÅëÈ­_MBO96_1" xfId="730"/>
    <cellStyle name="AeE­_MBO96_1 10" xfId="731"/>
    <cellStyle name="ÅëÈ­_MBO96_1 10" xfId="2799"/>
    <cellStyle name="AeE­_MBO96_1 10 10" xfId="10346"/>
    <cellStyle name="ÅëÈ­_MBO96_1 10 10" xfId="11073"/>
    <cellStyle name="AeE­_MBO96_1 10 11" xfId="2208"/>
    <cellStyle name="ÅëÈ­_MBO96_1 10 2" xfId="4997"/>
    <cellStyle name="AeE­_MBO96_1 10 20" xfId="11389"/>
    <cellStyle name="ÅëÈ­_MBO96_1 10 3" xfId="7784"/>
    <cellStyle name="AeE­_MBO96_1 10 30" xfId="11405"/>
    <cellStyle name="ÅëÈ­_MBO96_1 10 4" xfId="8592"/>
    <cellStyle name="AeE­_MBO96_1 10 5" xfId="6978"/>
    <cellStyle name="ÅëÈ­_MBO96_1 10 5" xfId="9499"/>
    <cellStyle name="AeE­_MBO96_1 10 6" xfId="7624"/>
    <cellStyle name="ÅëÈ­_MBO96_1 10 6" xfId="9965"/>
    <cellStyle name="AeE­_MBO96_1 10 7" xfId="3546"/>
    <cellStyle name="ÅëÈ­_MBO96_1 10 7" xfId="10335"/>
    <cellStyle name="AeE­_MBO96_1 10 8" xfId="7496"/>
    <cellStyle name="ÅëÈ­_MBO96_1 10 8" xfId="10668"/>
    <cellStyle name="AeE­_MBO96_1 10 9" xfId="8983"/>
    <cellStyle name="ÅëÈ­_MBO96_1 10 9" xfId="10930"/>
    <cellStyle name="AeE­_MBO96_1 11" xfId="2800"/>
    <cellStyle name="ÅëÈ­_MBO96_1 11" xfId="2801"/>
    <cellStyle name="AeE­_MBO96_1 11 10" xfId="11074"/>
    <cellStyle name="ÅëÈ­_MBO96_1 11 10" xfId="6975"/>
    <cellStyle name="AeE­_MBO96_1 11 2" xfId="4996"/>
    <cellStyle name="ÅëÈ­_MBO96_1 11 2" xfId="5179"/>
    <cellStyle name="AeE­_MBO96_1 11 3" xfId="7783"/>
    <cellStyle name="ÅëÈ­_MBO96_1 11 3" xfId="7945"/>
    <cellStyle name="AeE­_MBO96_1 11 4" xfId="8628"/>
    <cellStyle name="ÅëÈ­_MBO96_1 11 4" xfId="8896"/>
    <cellStyle name="AeE­_MBO96_1 11 5" xfId="9500"/>
    <cellStyle name="ÅëÈ­_MBO96_1 11 5" xfId="3576"/>
    <cellStyle name="AeE­_MBO96_1 11 6" xfId="9966"/>
    <cellStyle name="ÅëÈ­_MBO96_1 11 6" xfId="8203"/>
    <cellStyle name="AeE­_MBO96_1 11 7" xfId="10336"/>
    <cellStyle name="ÅëÈ­_MBO96_1 11 7" xfId="6951"/>
    <cellStyle name="AeE­_MBO96_1 11 8" xfId="10669"/>
    <cellStyle name="ÅëÈ­_MBO96_1 11 8" xfId="8350"/>
    <cellStyle name="AeE­_MBO96_1 11 9" xfId="10931"/>
    <cellStyle name="ÅëÈ­_MBO96_1 11 9" xfId="9382"/>
    <cellStyle name="AeE­_MBO96_1 12" xfId="2802"/>
    <cellStyle name="ÅëÈ­_MBO96_1 12" xfId="2803"/>
    <cellStyle name="AeE­_MBO96_1 12 10" xfId="10796"/>
    <cellStyle name="ÅëÈ­_MBO96_1 12 10" xfId="7627"/>
    <cellStyle name="AeE­_MBO96_1 12 2" xfId="5180"/>
    <cellStyle name="ÅëÈ­_MBO96_1 12 2" xfId="4946"/>
    <cellStyle name="AeE­_MBO96_1 12 3" xfId="7946"/>
    <cellStyle name="ÅëÈ­_MBO96_1 12 3" xfId="7736"/>
    <cellStyle name="AeE­_MBO96_1 12 4" xfId="8858"/>
    <cellStyle name="ÅëÈ­_MBO96_1 12 4" xfId="7568"/>
    <cellStyle name="AeE­_MBO96_1 12 5" xfId="3575"/>
    <cellStyle name="ÅëÈ­_MBO96_1 12 5" xfId="4835"/>
    <cellStyle name="AeE­_MBO96_1 12 6" xfId="3511"/>
    <cellStyle name="ÅëÈ­_MBO96_1 12 6" xfId="9660"/>
    <cellStyle name="AeE­_MBO96_1 12 7" xfId="4669"/>
    <cellStyle name="ÅëÈ­_MBO96_1 12 7" xfId="10064"/>
    <cellStyle name="AeE­_MBO96_1 12 8" xfId="3562"/>
    <cellStyle name="ÅëÈ­_MBO96_1 12 8" xfId="10428"/>
    <cellStyle name="AeE­_MBO96_1 12 9" xfId="9031"/>
    <cellStyle name="ÅëÈ­_MBO96_1 12 9" xfId="10745"/>
    <cellStyle name="AeE­_MBO96_1 13" xfId="2804"/>
    <cellStyle name="ÅëÈ­_MBO96_1 13" xfId="2805"/>
    <cellStyle name="AeE­_MBO96_1 13 10" xfId="10601"/>
    <cellStyle name="ÅëÈ­_MBO96_1 13 10" xfId="10906"/>
    <cellStyle name="AeE­_MBO96_1 13 2" xfId="4945"/>
    <cellStyle name="ÅëÈ­_MBO96_1 13 2" xfId="5228"/>
    <cellStyle name="AeE­_MBO96_1 13 3" xfId="7735"/>
    <cellStyle name="ÅëÈ­_MBO96_1 13 3" xfId="7990"/>
    <cellStyle name="AeE­_MBO96_1 13 4" xfId="7563"/>
    <cellStyle name="ÅëÈ­_MBO96_1 13 4" xfId="9128"/>
    <cellStyle name="AeE­_MBO96_1 13 5" xfId="9198"/>
    <cellStyle name="ÅëÈ­_MBO96_1 13 5" xfId="8770"/>
    <cellStyle name="AeE­_MBO96_1 13 6" xfId="9698"/>
    <cellStyle name="ÅëÈ­_MBO96_1 13 6" xfId="7576"/>
    <cellStyle name="AeE­_MBO96_1 13 7" xfId="10097"/>
    <cellStyle name="ÅëÈ­_MBO96_1 13 7" xfId="7978"/>
    <cellStyle name="AeE­_MBO96_1 13 8" xfId="10456"/>
    <cellStyle name="ÅëÈ­_MBO96_1 13 8" xfId="8658"/>
    <cellStyle name="AeE­_MBO96_1 13 9" xfId="10764"/>
    <cellStyle name="ÅëÈ­_MBO96_1 13 9" xfId="7190"/>
    <cellStyle name="AeE­_MBO96_1 14" xfId="2806"/>
    <cellStyle name="ÅëÈ­_MBO96_1 14" xfId="2807"/>
    <cellStyle name="AeE­_MBO96_1 14 10" xfId="10905"/>
    <cellStyle name="ÅëÈ­_MBO96_1 14 10" xfId="7367"/>
    <cellStyle name="AeE­_MBO96_1 14 2" xfId="5229"/>
    <cellStyle name="ÅëÈ­_MBO96_1 14 2" xfId="4892"/>
    <cellStyle name="AeE­_MBO96_1 14 3" xfId="7991"/>
    <cellStyle name="ÅëÈ­_MBO96_1 14 3" xfId="7686"/>
    <cellStyle name="AeE­_MBO96_1 14 4" xfId="9111"/>
    <cellStyle name="ÅëÈ­_MBO96_1 14 4" xfId="7234"/>
    <cellStyle name="AeE­_MBO96_1 14 5" xfId="8771"/>
    <cellStyle name="ÅëÈ­_MBO96_1 14 5" xfId="8272"/>
    <cellStyle name="AeE­_MBO96_1 14 6" xfId="7577"/>
    <cellStyle name="ÅëÈ­_MBO96_1 14 6" xfId="3437"/>
    <cellStyle name="AeE­_MBO96_1 14 7" xfId="7690"/>
    <cellStyle name="ÅëÈ­_MBO96_1 14 7" xfId="8880"/>
    <cellStyle name="AeE­_MBO96_1 14 8" xfId="7495"/>
    <cellStyle name="ÅëÈ­_MBO96_1 14 8" xfId="9493"/>
    <cellStyle name="AeE­_MBO96_1 14 9" xfId="3533"/>
    <cellStyle name="ÅëÈ­_MBO96_1 14 9" xfId="8275"/>
    <cellStyle name="AeE­_MBO96_1 15" xfId="4891"/>
    <cellStyle name="ÅëÈ­_MBO96_1 15" xfId="5282"/>
    <cellStyle name="AeE­_MBO96_1 16" xfId="5283"/>
    <cellStyle name="ÅëÈ­_MBO96_1 16" xfId="3751"/>
    <cellStyle name="AeE­_MBO96_1 17" xfId="3752"/>
    <cellStyle name="ÅëÈ­_MBO96_1 17" xfId="5343"/>
    <cellStyle name="AeE­_MBO96_1 18" xfId="5344"/>
    <cellStyle name="ÅëÈ­_MBO96_1 18" xfId="3916"/>
    <cellStyle name="AeE­_MBO96_1 19" xfId="3917"/>
    <cellStyle name="ÅëÈ­_MBO96_1 19" xfId="5405"/>
    <cellStyle name="AeE­_MBO96_1 2" xfId="2808"/>
    <cellStyle name="ÅëÈ­_MBO96_1 2" xfId="2809"/>
    <cellStyle name="AeE­_MBO96_1 2 10" xfId="10481"/>
    <cellStyle name="ÅëÈ­_MBO96_1 2 10" xfId="3543"/>
    <cellStyle name="AeE­_MBO96_1 2 11" xfId="7065"/>
    <cellStyle name="ÅëÈ­_MBO96_1 2 2" xfId="4240"/>
    <cellStyle name="AeE­_MBO96_1 2 3" xfId="4239"/>
    <cellStyle name="ÅëÈ­_MBO96_1 2 3" xfId="7242"/>
    <cellStyle name="AeE­_MBO96_1 2 4" xfId="7241"/>
    <cellStyle name="ÅëÈ­_MBO96_1 2 4" xfId="7807"/>
    <cellStyle name="AeE­_MBO96_1 2 5" xfId="7863"/>
    <cellStyle name="ÅëÈ­_MBO96_1 2 5" xfId="8224"/>
    <cellStyle name="AeE­_MBO96_1 2 6" xfId="8222"/>
    <cellStyle name="ÅëÈ­_MBO96_1 2 6" xfId="9227"/>
    <cellStyle name="AeE­_MBO96_1 2 7" xfId="8543"/>
    <cellStyle name="ÅëÈ­_MBO96_1 2 7" xfId="9726"/>
    <cellStyle name="AeE­_MBO96_1 2 8" xfId="9725"/>
    <cellStyle name="ÅëÈ­_MBO96_1 2 8" xfId="10125"/>
    <cellStyle name="AeE­_MBO96_1 2 9" xfId="10124"/>
    <cellStyle name="ÅëÈ­_MBO96_1 2 9" xfId="10482"/>
    <cellStyle name="AeE­_MBO96_1 20" xfId="5406"/>
    <cellStyle name="ÅëÈ­_MBO96_1 20" xfId="4350"/>
    <cellStyle name="AeE­_MBO96_1 21" xfId="4351"/>
    <cellStyle name="ÅëÈ­_MBO96_1 21" xfId="5467"/>
    <cellStyle name="AeE­_MBO96_1 22" xfId="5468"/>
    <cellStyle name="ÅëÈ­_MBO96_1 22" xfId="4473"/>
    <cellStyle name="AeE­_MBO96_1 23" xfId="4474"/>
    <cellStyle name="ÅëÈ­_MBO96_1 23" xfId="5531"/>
    <cellStyle name="AeE­_MBO96_1 24" xfId="5532"/>
    <cellStyle name="ÅëÈ­_MBO96_1 24" xfId="4668"/>
    <cellStyle name="AeE­_MBO96_1 25" xfId="4670"/>
    <cellStyle name="ÅëÈ­_MBO96_1 25" xfId="5595"/>
    <cellStyle name="AeE­_MBO96_1 26" xfId="5596"/>
    <cellStyle name="ÅëÈ­_MBO96_1 26" xfId="5647"/>
    <cellStyle name="AeE­_MBO96_1 27" xfId="5648"/>
    <cellStyle name="ÅëÈ­_MBO96_1 27" xfId="5727"/>
    <cellStyle name="AeE­_MBO96_1 28" xfId="5728"/>
    <cellStyle name="ÅëÈ­_MBO96_1 28" xfId="5791"/>
    <cellStyle name="AeE­_MBO96_1 29" xfId="5792"/>
    <cellStyle name="ÅëÈ­_MBO96_1 29" xfId="5853"/>
    <cellStyle name="AeE­_MBO96_1 3" xfId="4241"/>
    <cellStyle name="ÅëÈ­_MBO96_1 3" xfId="2810"/>
    <cellStyle name="AeE­_MBO96_1 3 2" xfId="2811"/>
    <cellStyle name="ÅëÈ­_MBO96_1 3 2" xfId="4242"/>
    <cellStyle name="AeE­_MBO96_1 30" xfId="5854"/>
    <cellStyle name="ÅëÈ­_MBO96_1 30" xfId="5917"/>
    <cellStyle name="AeE­_MBO96_1 31" xfId="5918"/>
    <cellStyle name="ÅëÈ­_MBO96_1 31" xfId="5979"/>
    <cellStyle name="AeE­_MBO96_1 32" xfId="5980"/>
    <cellStyle name="ÅëÈ­_MBO96_1 32" xfId="6043"/>
    <cellStyle name="AeE­_MBO96_1 33" xfId="6044"/>
    <cellStyle name="ÅëÈ­_MBO96_1 33" xfId="6105"/>
    <cellStyle name="AeE­_MBO96_1 34" xfId="6106"/>
    <cellStyle name="ÅëÈ­_MBO96_1 34" xfId="6167"/>
    <cellStyle name="AeE­_MBO96_1 35" xfId="6168"/>
    <cellStyle name="ÅëÈ­_MBO96_1 35" xfId="6229"/>
    <cellStyle name="AeE­_MBO96_1 36" xfId="6230"/>
    <cellStyle name="ÅëÈ­_MBO96_1 36" xfId="6290"/>
    <cellStyle name="AeE­_MBO96_1 37" xfId="6291"/>
    <cellStyle name="ÅëÈ­_MBO96_1 37" xfId="6351"/>
    <cellStyle name="AeE­_MBO96_1 38" xfId="6352"/>
    <cellStyle name="ÅëÈ­_MBO96_1 38" xfId="6411"/>
    <cellStyle name="AeE­_MBO96_1 39" xfId="6412"/>
    <cellStyle name="ÅëÈ­_MBO96_1 39" xfId="6470"/>
    <cellStyle name="AeE­_MBO96_1 4" xfId="4243"/>
    <cellStyle name="ÅëÈ­_MBO96_1 4" xfId="2812"/>
    <cellStyle name="AeE­_MBO96_1 4 2" xfId="2813"/>
    <cellStyle name="ÅëÈ­_MBO96_1 4 2" xfId="4244"/>
    <cellStyle name="AeE­_MBO96_1 40" xfId="6471"/>
    <cellStyle name="ÅëÈ­_MBO96_1 40" xfId="6527"/>
    <cellStyle name="AeE­_MBO96_1 41" xfId="6528"/>
    <cellStyle name="ÅëÈ­_MBO96_1 41" xfId="6582"/>
    <cellStyle name="AeE­_MBO96_1 42" xfId="6583"/>
    <cellStyle name="ÅëÈ­_MBO96_1 42" xfId="6634"/>
    <cellStyle name="AeE­_MBO96_1 43" xfId="6635"/>
    <cellStyle name="ÅëÈ­_MBO96_1 43" xfId="6682"/>
    <cellStyle name="AeE­_MBO96_1 44" xfId="6683"/>
    <cellStyle name="ÅëÈ­_MBO96_1 44" xfId="6730"/>
    <cellStyle name="AeE­_MBO96_1 45" xfId="6731"/>
    <cellStyle name="ÅëÈ­_MBO96_1 45" xfId="2207"/>
    <cellStyle name="AeE­_MBO96_1 5 2" xfId="2814"/>
    <cellStyle name="ÅëÈ­_MBO96_1 5 2" xfId="4238"/>
    <cellStyle name="AeE­_MBO96_1 6" xfId="4237"/>
    <cellStyle name="ÅëÈ­_MBO96_1 6" xfId="2815"/>
    <cellStyle name="AeE­_MBO96_1 7" xfId="2816"/>
    <cellStyle name="ÅëÈ­_MBO96_1 7" xfId="2817"/>
    <cellStyle name="AeE­_MBO96_1 7 10" xfId="3445"/>
    <cellStyle name="ÅëÈ­_MBO96_1 7 10" xfId="9488"/>
    <cellStyle name="AeE­_MBO96_1 7 2" xfId="5033"/>
    <cellStyle name="ÅëÈ­_MBO96_1 7 2" xfId="5095"/>
    <cellStyle name="AeE­_MBO96_1 7 3" xfId="7815"/>
    <cellStyle name="ÅëÈ­_MBO96_1 7 3" xfId="7870"/>
    <cellStyle name="AeE­_MBO96_1 7 4" xfId="7771"/>
    <cellStyle name="ÅëÈ­_MBO96_1 7 4" xfId="7931"/>
    <cellStyle name="AeE­_MBO96_1 7 5" xfId="8876"/>
    <cellStyle name="ÅëÈ­_MBO96_1 7 5" xfId="7550"/>
    <cellStyle name="AeE­_MBO96_1 7 6" xfId="9582"/>
    <cellStyle name="ÅëÈ­_MBO96_1 7 6" xfId="9395"/>
    <cellStyle name="AeE­_MBO96_1 7 7" xfId="10013"/>
    <cellStyle name="ÅëÈ­_MBO96_1 7 7" xfId="9880"/>
    <cellStyle name="AeE­_MBO96_1 7 8" xfId="10383"/>
    <cellStyle name="ÅëÈ­_MBO96_1 7 8" xfId="10259"/>
    <cellStyle name="AeE­_MBO96_1 7 9" xfId="10706"/>
    <cellStyle name="ÅëÈ­_MBO96_1 7 9" xfId="10603"/>
    <cellStyle name="AeE­_MBO96_1 8" xfId="2818"/>
    <cellStyle name="ÅëÈ­_MBO96_1 8" xfId="2819"/>
    <cellStyle name="AeE­_MBO96_1 8 10" xfId="3619"/>
    <cellStyle name="ÅëÈ­_MBO96_1 8 10" xfId="7543"/>
    <cellStyle name="AeE­_MBO96_1 8 2" xfId="5096"/>
    <cellStyle name="ÅëÈ­_MBO96_1 8 2" xfId="5029"/>
    <cellStyle name="AeE­_MBO96_1 8 3" xfId="7871"/>
    <cellStyle name="ÅëÈ­_MBO96_1 8 3" xfId="7813"/>
    <cellStyle name="AeE­_MBO96_1 8 4" xfId="7762"/>
    <cellStyle name="ÅëÈ­_MBO96_1 8 4" xfId="3709"/>
    <cellStyle name="AeE­_MBO96_1 8 5" xfId="8642"/>
    <cellStyle name="ÅëÈ­_MBO96_1 8 5" xfId="7132"/>
    <cellStyle name="AeE­_MBO96_1 8 6" xfId="9397"/>
    <cellStyle name="ÅëÈ­_MBO96_1 8 6" xfId="8884"/>
    <cellStyle name="AeE­_MBO96_1 8 7" xfId="9882"/>
    <cellStyle name="ÅëÈ­_MBO96_1 8 7" xfId="7519"/>
    <cellStyle name="AeE­_MBO96_1 8 8" xfId="10261"/>
    <cellStyle name="ÅëÈ­_MBO96_1 8 8" xfId="8607"/>
    <cellStyle name="AeE­_MBO96_1 8 9" xfId="10604"/>
    <cellStyle name="ÅëÈ­_MBO96_1 8 9" xfId="9132"/>
    <cellStyle name="AeE­_MBO96_1 9" xfId="2820"/>
    <cellStyle name="ÅëÈ­_MBO96_1 9" xfId="2821"/>
    <cellStyle name="AeE­_MBO96_1 9 10" xfId="3485"/>
    <cellStyle name="ÅëÈ­_MBO96_1 9 10" xfId="7494"/>
    <cellStyle name="AeE­_MBO96_1 9 2" xfId="5028"/>
    <cellStyle name="ÅëÈ­_MBO96_1 9 2" xfId="5144"/>
    <cellStyle name="AeE­_MBO96_1 9 3" xfId="7812"/>
    <cellStyle name="ÅëÈ­_MBO96_1 9 3" xfId="7913"/>
    <cellStyle name="AeE­_MBO96_1 9 4" xfId="6999"/>
    <cellStyle name="ÅëÈ­_MBO96_1 9 4" xfId="7561"/>
    <cellStyle name="AeE­_MBO96_1 9 5" xfId="8769"/>
    <cellStyle name="ÅëÈ­_MBO96_1 9 5" xfId="3648"/>
    <cellStyle name="AeE­_MBO96_1 9 6" xfId="7295"/>
    <cellStyle name="ÅëÈ­_MBO96_1 9 6" xfId="9659"/>
    <cellStyle name="AeE­_MBO96_1 9 7" xfId="8532"/>
    <cellStyle name="ÅëÈ­_MBO96_1 9 7" xfId="10062"/>
    <cellStyle name="AeE­_MBO96_1 9 8" xfId="8461"/>
    <cellStyle name="ÅëÈ­_MBO96_1 9 8" xfId="10427"/>
    <cellStyle name="AeE­_MBO96_1 9 9" xfId="7534"/>
    <cellStyle name="ÅëÈ­_MBO96_1 9 9" xfId="10744"/>
    <cellStyle name="AeE­_MBO96_1_보고서1(1)" xfId="4245"/>
    <cellStyle name="ÅëÈ­_MBO96_1_보고서1(1)" xfId="4246"/>
    <cellStyle name="ALIGNMENT" xfId="732"/>
    <cellStyle name="Arial 10" xfId="733"/>
    <cellStyle name="Arial 12" xfId="734"/>
    <cellStyle name="Äþ¸¶" xfId="735"/>
    <cellStyle name="Äþ¸¶ [0]" xfId="736"/>
    <cellStyle name="AÞ¸¶ [0]_±aA¸" xfId="737"/>
    <cellStyle name="Äþ¸¶ [0]_090608_업무보고서 개정_복호화(2)" xfId="738"/>
    <cellStyle name="AÞ¸¶ [0]_97MBO (2)" xfId="739"/>
    <cellStyle name="ÄÞ¸¶ [0]_97MBO (2)" xfId="740"/>
    <cellStyle name="AÞ¸¶ [0]_97MBO (2) 10" xfId="741"/>
    <cellStyle name="ÄÞ¸¶ [0]_97MBO (2) 10" xfId="2822"/>
    <cellStyle name="AÞ¸¶ [0]_97MBO (2) 10 10" xfId="9417"/>
    <cellStyle name="ÄÞ¸¶ [0]_97MBO (2) 10 10" xfId="9613"/>
    <cellStyle name="AÞ¸¶ [0]_97MBO (2) 10 2" xfId="4254"/>
    <cellStyle name="ÄÞ¸¶ [0]_97MBO (2) 10 2" xfId="5037"/>
    <cellStyle name="AÞ¸¶ [0]_97MBO (2) 10 3" xfId="7249"/>
    <cellStyle name="ÄÞ¸¶ [0]_97MBO (2) 10 3" xfId="7820"/>
    <cellStyle name="AÞ¸¶ [0]_97MBO (2) 10 4" xfId="8807"/>
    <cellStyle name="ÄÞ¸¶ [0]_97MBO (2) 10 4" xfId="9072"/>
    <cellStyle name="AÞ¸¶ [0]_97MBO (2) 10 5" xfId="8489"/>
    <cellStyle name="ÄÞ¸¶ [0]_97MBO (2) 10 5" xfId="8336"/>
    <cellStyle name="AÞ¸¶ [0]_97MBO (2) 10 6" xfId="9356"/>
    <cellStyle name="ÄÞ¸¶ [0]_97MBO (2) 10 6" xfId="9421"/>
    <cellStyle name="AÞ¸¶ [0]_97MBO (2) 10 7" xfId="9841"/>
    <cellStyle name="ÄÞ¸¶ [0]_97MBO (2) 10 7" xfId="9905"/>
    <cellStyle name="AÞ¸¶ [0]_97MBO (2) 10 8" xfId="10229"/>
    <cellStyle name="ÄÞ¸¶ [0]_97MBO (2) 10 8" xfId="10281"/>
    <cellStyle name="AÞ¸¶ [0]_97MBO (2) 10 9" xfId="10572"/>
    <cellStyle name="ÄÞ¸¶ [0]_97MBO (2) 10 9" xfId="10621"/>
    <cellStyle name="AÞ¸¶ [0]_97MBO (2) 11" xfId="2823"/>
    <cellStyle name="ÄÞ¸¶ [0]_97MBO (2) 11" xfId="2824"/>
    <cellStyle name="AÞ¸¶ [0]_97MBO (2) 11 10" xfId="10575"/>
    <cellStyle name="ÄÞ¸¶ [0]_97MBO (2) 11 10" xfId="10991"/>
    <cellStyle name="AÞ¸¶ [0]_97MBO (2) 11 2" xfId="5142"/>
    <cellStyle name="ÄÞ¸¶ [0]_97MBO (2) 11 2" xfId="5137"/>
    <cellStyle name="AÞ¸¶ [0]_97MBO (2) 11 3" xfId="7911"/>
    <cellStyle name="ÄÞ¸¶ [0]_97MBO (2) 11 3" xfId="7906"/>
    <cellStyle name="AÞ¸¶ [0]_97MBO (2) 11 4" xfId="8277"/>
    <cellStyle name="ÄÞ¸¶ [0]_97MBO (2) 11 4" xfId="8366"/>
    <cellStyle name="AÞ¸¶ [0]_97MBO (2) 11 5" xfId="9195"/>
    <cellStyle name="ÄÞ¸¶ [0]_97MBO (2) 11 5" xfId="9310"/>
    <cellStyle name="AÞ¸¶ [0]_97MBO (2) 11 6" xfId="9695"/>
    <cellStyle name="ÄÞ¸¶ [0]_97MBO (2) 11 6" xfId="9802"/>
    <cellStyle name="AÞ¸¶ [0]_97MBO (2) 11 7" xfId="10094"/>
    <cellStyle name="ÄÞ¸¶ [0]_97MBO (2) 11 7" xfId="10195"/>
    <cellStyle name="AÞ¸¶ [0]_97MBO (2) 11 8" xfId="10453"/>
    <cellStyle name="ÄÞ¸¶ [0]_97MBO (2) 11 8" xfId="10542"/>
    <cellStyle name="AÞ¸¶ [0]_97MBO (2) 11 9" xfId="10761"/>
    <cellStyle name="ÄÞ¸¶ [0]_97MBO (2) 11 9" xfId="10826"/>
    <cellStyle name="AÞ¸¶ [0]_97MBO (2) 12" xfId="2825"/>
    <cellStyle name="ÄÞ¸¶ [0]_97MBO (2) 12" xfId="2826"/>
    <cellStyle name="AÞ¸¶ [0]_97MBO (2) 12 10" xfId="11044"/>
    <cellStyle name="ÄÞ¸¶ [0]_97MBO (2) 12 10" xfId="11003"/>
    <cellStyle name="AÞ¸¶ [0]_97MBO (2) 12 2" xfId="5001"/>
    <cellStyle name="ÄÞ¸¶ [0]_97MBO (2) 12 2" xfId="5008"/>
    <cellStyle name="AÞ¸¶ [0]_97MBO (2) 12 3" xfId="7786"/>
    <cellStyle name="ÄÞ¸¶ [0]_97MBO (2) 12 3" xfId="7792"/>
    <cellStyle name="AÞ¸¶ [0]_97MBO (2) 12 4" xfId="8555"/>
    <cellStyle name="ÄÞ¸¶ [0]_97MBO (2) 12 4" xfId="8387"/>
    <cellStyle name="AÞ¸¶ [0]_97MBO (2) 12 5" xfId="9437"/>
    <cellStyle name="ÄÞ¸¶ [0]_97MBO (2) 12 5" xfId="9329"/>
    <cellStyle name="AÞ¸¶ [0]_97MBO (2) 12 6" xfId="9917"/>
    <cellStyle name="ÄÞ¸¶ [0]_97MBO (2) 12 6" xfId="9819"/>
    <cellStyle name="AÞ¸¶ [0]_97MBO (2) 12 7" xfId="10292"/>
    <cellStyle name="ÄÞ¸¶ [0]_97MBO (2) 12 7" xfId="10213"/>
    <cellStyle name="AÞ¸¶ [0]_97MBO (2) 12 8" xfId="10630"/>
    <cellStyle name="ÄÞ¸¶ [0]_97MBO (2) 12 8" xfId="10557"/>
    <cellStyle name="AÞ¸¶ [0]_97MBO (2) 12 9" xfId="10898"/>
    <cellStyle name="ÄÞ¸¶ [0]_97MBO (2) 12 9" xfId="10840"/>
    <cellStyle name="AÞ¸¶ [0]_97MBO (2) 13" xfId="2827"/>
    <cellStyle name="ÄÞ¸¶ [0]_97MBO (2) 13" xfId="2828"/>
    <cellStyle name="AÞ¸¶ [0]_97MBO (2) 13 10" xfId="9999"/>
    <cellStyle name="ÄÞ¸¶ [0]_97MBO (2) 13 10" xfId="10887"/>
    <cellStyle name="AÞ¸¶ [0]_97MBO (2) 13 2" xfId="5176"/>
    <cellStyle name="ÄÞ¸¶ [0]_97MBO (2) 13 2" xfId="5169"/>
    <cellStyle name="AÞ¸¶ [0]_97MBO (2) 13 3" xfId="7942"/>
    <cellStyle name="ÄÞ¸¶ [0]_97MBO (2) 13 3" xfId="7935"/>
    <cellStyle name="AÞ¸¶ [0]_97MBO (2) 13 4" xfId="8968"/>
    <cellStyle name="ÄÞ¸¶ [0]_97MBO (2) 13 4" xfId="9068"/>
    <cellStyle name="AÞ¸¶ [0]_97MBO (2) 13 5" xfId="8219"/>
    <cellStyle name="ÄÞ¸¶ [0]_97MBO (2) 13 5" xfId="8767"/>
    <cellStyle name="AÞ¸¶ [0]_97MBO (2) 13 6" xfId="8643"/>
    <cellStyle name="ÄÞ¸¶ [0]_97MBO (2) 13 6" xfId="3573"/>
    <cellStyle name="AÞ¸¶ [0]_97MBO (2) 13 7" xfId="9461"/>
    <cellStyle name="ÄÞ¸¶ [0]_97MBO (2) 13 7" xfId="8081"/>
    <cellStyle name="AÞ¸¶ [0]_97MBO (2) 13 8" xfId="9938"/>
    <cellStyle name="ÄÞ¸¶ [0]_97MBO (2) 13 8" xfId="8556"/>
    <cellStyle name="AÞ¸¶ [0]_97MBO (2) 13 9" xfId="10311"/>
    <cellStyle name="ÄÞ¸¶ [0]_97MBO (2) 13 9" xfId="8165"/>
    <cellStyle name="AÞ¸¶ [0]_97MBO (2) 14" xfId="2829"/>
    <cellStyle name="ÄÞ¸¶ [0]_97MBO (2) 14" xfId="2830"/>
    <cellStyle name="AÞ¸¶ [0]_97MBO (2) 14 10" xfId="10772"/>
    <cellStyle name="ÄÞ¸¶ [0]_97MBO (2) 14 10" xfId="7512"/>
    <cellStyle name="AÞ¸¶ [0]_97MBO (2) 14 2" xfId="4950"/>
    <cellStyle name="ÄÞ¸¶ [0]_97MBO (2) 14 2" xfId="4963"/>
    <cellStyle name="AÞ¸¶ [0]_97MBO (2) 14 3" xfId="7740"/>
    <cellStyle name="ÄÞ¸¶ [0]_97MBO (2) 14 3" xfId="7753"/>
    <cellStyle name="AÞ¸¶ [0]_97MBO (2) 14 4" xfId="7431"/>
    <cellStyle name="ÄÞ¸¶ [0]_97MBO (2) 14 4" xfId="7220"/>
    <cellStyle name="AÞ¸¶ [0]_97MBO (2) 14 5" xfId="6977"/>
    <cellStyle name="ÄÞ¸¶ [0]_97MBO (2) 14 5" xfId="7145"/>
    <cellStyle name="AÞ¸¶ [0]_97MBO (2) 14 6" xfId="3432"/>
    <cellStyle name="ÄÞ¸¶ [0]_97MBO (2) 14 6" xfId="7048"/>
    <cellStyle name="AÞ¸¶ [0]_97MBO (2) 14 7" xfId="3530"/>
    <cellStyle name="ÄÞ¸¶ [0]_97MBO (2) 14 7" xfId="7305"/>
    <cellStyle name="AÞ¸¶ [0]_97MBO (2) 14 8" xfId="8268"/>
    <cellStyle name="ÄÞ¸¶ [0]_97MBO (2) 14 8" xfId="8806"/>
    <cellStyle name="AÞ¸¶ [0]_97MBO (2) 14 9" xfId="9172"/>
    <cellStyle name="ÄÞ¸¶ [0]_97MBO (2) 14 9" xfId="8640"/>
    <cellStyle name="AÞ¸¶ [0]_97MBO (2) 15" xfId="5222"/>
    <cellStyle name="ÄÞ¸¶ [0]_97MBO (2) 15" xfId="5214"/>
    <cellStyle name="AÞ¸¶ [0]_97MBO (2) 16" xfId="4897"/>
    <cellStyle name="ÄÞ¸¶ [0]_97MBO (2) 16" xfId="4909"/>
    <cellStyle name="AÞ¸¶ [0]_97MBO (2) 17" xfId="5278"/>
    <cellStyle name="ÄÞ¸¶ [0]_97MBO (2) 17" xfId="5267"/>
    <cellStyle name="AÞ¸¶ [0]_97MBO (2) 18" xfId="3733"/>
    <cellStyle name="ÄÞ¸¶ [0]_97MBO (2) 18" xfId="4848"/>
    <cellStyle name="AÞ¸¶ [0]_97MBO (2) 19" xfId="5333"/>
    <cellStyle name="ÄÞ¸¶ [0]_97MBO (2) 19" xfId="5326"/>
    <cellStyle name="AÞ¸¶ [0]_97MBO (2) 2" xfId="2831"/>
    <cellStyle name="ÄÞ¸¶ [0]_97MBO (2) 2" xfId="2832"/>
    <cellStyle name="AÞ¸¶ [0]_97MBO (2) 2 10" xfId="10185"/>
    <cellStyle name="ÄÞ¸¶ [0]_97MBO (2) 2 10" xfId="8845"/>
    <cellStyle name="AÞ¸¶ [0]_97MBO (2) 2 11" xfId="10950"/>
    <cellStyle name="ÄÞ¸¶ [0]_97MBO (2) 2 2" xfId="4255"/>
    <cellStyle name="AÞ¸¶ [0]_97MBO (2) 2 3" xfId="4252"/>
    <cellStyle name="ÄÞ¸¶ [0]_97MBO (2) 2 3" xfId="7250"/>
    <cellStyle name="AÞ¸¶ [0]_97MBO (2) 2 4" xfId="7248"/>
    <cellStyle name="ÄÞ¸¶ [0]_97MBO (2) 2 4" xfId="8763"/>
    <cellStyle name="AÞ¸¶ [0]_97MBO (2) 2 5" xfId="7279"/>
    <cellStyle name="ÄÞ¸¶ [0]_97MBO (2) 2 5" xfId="8674"/>
    <cellStyle name="AÞ¸¶ [0]_97MBO (2) 2 6" xfId="8875"/>
    <cellStyle name="ÄÞ¸¶ [0]_97MBO (2) 2 6" xfId="7630"/>
    <cellStyle name="AÞ¸¶ [0]_97MBO (2) 2 7" xfId="8436"/>
    <cellStyle name="ÄÞ¸¶ [0]_97MBO (2) 2 7" xfId="7267"/>
    <cellStyle name="AÞ¸¶ [0]_97MBO (2) 2 8" xfId="9298"/>
    <cellStyle name="ÄÞ¸¶ [0]_97MBO (2) 2 8" xfId="8077"/>
    <cellStyle name="AÞ¸¶ [0]_97MBO (2) 2 9" xfId="9790"/>
    <cellStyle name="ÄÞ¸¶ [0]_97MBO (2) 2 9" xfId="8889"/>
    <cellStyle name="AÞ¸¶ [0]_97MBO (2) 20" xfId="3899"/>
    <cellStyle name="ÄÞ¸¶ [0]_97MBO (2) 20" xfId="3892"/>
    <cellStyle name="AÞ¸¶ [0]_97MBO (2) 21" xfId="5395"/>
    <cellStyle name="ÄÞ¸¶ [0]_97MBO (2) 21" xfId="5388"/>
    <cellStyle name="AÞ¸¶ [0]_97MBO (2) 22" xfId="4283"/>
    <cellStyle name="ÄÞ¸¶ [0]_97MBO (2) 22" xfId="4248"/>
    <cellStyle name="AÞ¸¶ [0]_97MBO (2) 23" xfId="5457"/>
    <cellStyle name="ÄÞ¸¶ [0]_97MBO (2) 23" xfId="5448"/>
    <cellStyle name="AÞ¸¶ [0]_97MBO (2) 24" xfId="4459"/>
    <cellStyle name="ÄÞ¸¶ [0]_97MBO (2) 24" xfId="4447"/>
    <cellStyle name="AÞ¸¶ [0]_97MBO (2) 25" xfId="5521"/>
    <cellStyle name="ÄÞ¸¶ [0]_97MBO (2) 25" xfId="5511"/>
    <cellStyle name="AÞ¸¶ [0]_97MBO (2) 26" xfId="4636"/>
    <cellStyle name="ÄÞ¸¶ [0]_97MBO (2) 26" xfId="4623"/>
    <cellStyle name="AÞ¸¶ [0]_97MBO (2) 27" xfId="5585"/>
    <cellStyle name="ÄÞ¸¶ [0]_97MBO (2) 27" xfId="5576"/>
    <cellStyle name="AÞ¸¶ [0]_97MBO (2) 28" xfId="5637"/>
    <cellStyle name="ÄÞ¸¶ [0]_97MBO (2) 28" xfId="4839"/>
    <cellStyle name="AÞ¸¶ [0]_97MBO (2) 29" xfId="5718"/>
    <cellStyle name="ÄÞ¸¶ [0]_97MBO (2) 29" xfId="5709"/>
    <cellStyle name="AÞ¸¶ [0]_97MBO (2) 3" xfId="4256"/>
    <cellStyle name="ÄÞ¸¶ [0]_97MBO (2) 3" xfId="2833"/>
    <cellStyle name="AÞ¸¶ [0]_97MBO (2) 3 2" xfId="2834"/>
    <cellStyle name="ÄÞ¸¶ [0]_97MBO (2) 3 2" xfId="4257"/>
    <cellStyle name="AÞ¸¶ [0]_97MBO (2) 30" xfId="5782"/>
    <cellStyle name="ÄÞ¸¶ [0]_97MBO (2) 30" xfId="5690"/>
    <cellStyle name="AÞ¸¶ [0]_97MBO (2) 31" xfId="5779"/>
    <cellStyle name="ÄÞ¸¶ [0]_97MBO (2) 31" xfId="5770"/>
    <cellStyle name="AÞ¸¶ [0]_97MBO (2) 32" xfId="5843"/>
    <cellStyle name="ÄÞ¸¶ [0]_97MBO (2) 32" xfId="5834"/>
    <cellStyle name="AÞ¸¶ [0]_97MBO (2) 33" xfId="5905"/>
    <cellStyle name="ÄÞ¸¶ [0]_97MBO (2) 33" xfId="5896"/>
    <cellStyle name="AÞ¸¶ [0]_97MBO (2) 34" xfId="5969"/>
    <cellStyle name="ÄÞ¸¶ [0]_97MBO (2) 34" xfId="5960"/>
    <cellStyle name="AÞ¸¶ [0]_97MBO (2) 35" xfId="6031"/>
    <cellStyle name="ÄÞ¸¶ [0]_97MBO (2) 35" xfId="6022"/>
    <cellStyle name="AÞ¸¶ [0]_97MBO (2) 36" xfId="6095"/>
    <cellStyle name="ÄÞ¸¶ [0]_97MBO (2) 36" xfId="6086"/>
    <cellStyle name="AÞ¸¶ [0]_97MBO (2) 37" xfId="6157"/>
    <cellStyle name="ÄÞ¸¶ [0]_97MBO (2) 37" xfId="6148"/>
    <cellStyle name="AÞ¸¶ [0]_97MBO (2) 38" xfId="6219"/>
    <cellStyle name="ÄÞ¸¶ [0]_97MBO (2) 38" xfId="6210"/>
    <cellStyle name="AÞ¸¶ [0]_97MBO (2) 39" xfId="6280"/>
    <cellStyle name="ÄÞ¸¶ [0]_97MBO (2) 39" xfId="6271"/>
    <cellStyle name="AÞ¸¶ [0]_97MBO (2) 4" xfId="4258"/>
    <cellStyle name="ÄÞ¸¶ [0]_97MBO (2) 4" xfId="2835"/>
    <cellStyle name="AÞ¸¶ [0]_97MBO (2) 4 2" xfId="2836"/>
    <cellStyle name="ÄÞ¸¶ [0]_97MBO (2) 4 2" xfId="4259"/>
    <cellStyle name="AÞ¸¶ [0]_97MBO (2) 40" xfId="6341"/>
    <cellStyle name="ÄÞ¸¶ [0]_97MBO (2) 40" xfId="6332"/>
    <cellStyle name="AÞ¸¶ [0]_97MBO (2) 41" xfId="6401"/>
    <cellStyle name="ÄÞ¸¶ [0]_97MBO (2) 41" xfId="6392"/>
    <cellStyle name="AÞ¸¶ [0]_97MBO (2) 42" xfId="6460"/>
    <cellStyle name="ÄÞ¸¶ [0]_97MBO (2) 42" xfId="6451"/>
    <cellStyle name="AÞ¸¶ [0]_97MBO (2) 43" xfId="6517"/>
    <cellStyle name="ÄÞ¸¶ [0]_97MBO (2) 43" xfId="6508"/>
    <cellStyle name="AÞ¸¶ [0]_97MBO (2) 44" xfId="6573"/>
    <cellStyle name="ÄÞ¸¶ [0]_97MBO (2) 44" xfId="6564"/>
    <cellStyle name="AÞ¸¶ [0]_97MBO (2) 5" xfId="5049"/>
    <cellStyle name="ÄÞ¸¶ [0]_97MBO (2) 5" xfId="2837"/>
    <cellStyle name="AÞ¸¶ [0]_97MBO (2) 5 2" xfId="2838"/>
    <cellStyle name="ÄÞ¸¶ [0]_97MBO (2) 5 2" xfId="4253"/>
    <cellStyle name="AÞ¸¶ [0]_97MBO (2) 6" xfId="5078"/>
    <cellStyle name="ÄÞ¸¶ [0]_97MBO (2) 6" xfId="2839"/>
    <cellStyle name="AÞ¸¶ [0]_97MBO (2) 7" xfId="2840"/>
    <cellStyle name="ÄÞ¸¶ [0]_97MBO (2) 7" xfId="2841"/>
    <cellStyle name="AÞ¸¶ [0]_97MBO (2) 7 10" xfId="11129"/>
    <cellStyle name="ÄÞ¸¶ [0]_97MBO (2) 7 10" xfId="8834"/>
    <cellStyle name="AÞ¸¶ [0]_97MBO (2) 7 2" xfId="5053"/>
    <cellStyle name="ÄÞ¸¶ [0]_97MBO (2) 7 2" xfId="5076"/>
    <cellStyle name="AÞ¸¶ [0]_97MBO (2) 7 3" xfId="7837"/>
    <cellStyle name="ÄÞ¸¶ [0]_97MBO (2) 7 3" xfId="7852"/>
    <cellStyle name="AÞ¸¶ [0]_97MBO (2) 7 4" xfId="8787"/>
    <cellStyle name="ÄÞ¸¶ [0]_97MBO (2) 7 4" xfId="8340"/>
    <cellStyle name="AÞ¸¶ [0]_97MBO (2) 7 5" xfId="8669"/>
    <cellStyle name="ÄÞ¸¶ [0]_97MBO (2) 7 5" xfId="9219"/>
    <cellStyle name="AÞ¸¶ [0]_97MBO (2) 7 6" xfId="9142"/>
    <cellStyle name="ÄÞ¸¶ [0]_97MBO (2) 7 6" xfId="9717"/>
    <cellStyle name="AÞ¸¶ [0]_97MBO (2) 7 7" xfId="7072"/>
    <cellStyle name="ÄÞ¸¶ [0]_97MBO (2) 7 7" xfId="10118"/>
    <cellStyle name="AÞ¸¶ [0]_97MBO (2) 7 8" xfId="3466"/>
    <cellStyle name="ÄÞ¸¶ [0]_97MBO (2) 7 8" xfId="10476"/>
    <cellStyle name="AÞ¸¶ [0]_97MBO (2) 7 9" xfId="3517"/>
    <cellStyle name="ÄÞ¸¶ [0]_97MBO (2) 7 9" xfId="10774"/>
    <cellStyle name="AÞ¸¶ [0]_97MBO (2) 8" xfId="2842"/>
    <cellStyle name="ÄÞ¸¶ [0]_97MBO (2) 8" xfId="2843"/>
    <cellStyle name="AÞ¸¶ [0]_97MBO (2) 8 10" xfId="11121"/>
    <cellStyle name="ÄÞ¸¶ [0]_97MBO (2) 8 10" xfId="11104"/>
    <cellStyle name="AÞ¸¶ [0]_97MBO (2) 8 2" xfId="5119"/>
    <cellStyle name="ÄÞ¸¶ [0]_97MBO (2) 8 2" xfId="5058"/>
    <cellStyle name="AÞ¸¶ [0]_97MBO (2) 8 3" xfId="7891"/>
    <cellStyle name="ÄÞ¸¶ [0]_97MBO (2) 8 3" xfId="7839"/>
    <cellStyle name="AÞ¸¶ [0]_97MBO (2) 8 4" xfId="8717"/>
    <cellStyle name="ÄÞ¸¶ [0]_97MBO (2) 8 4" xfId="8673"/>
    <cellStyle name="AÞ¸¶ [0]_97MBO (2) 8 5" xfId="9564"/>
    <cellStyle name="ÄÞ¸¶ [0]_97MBO (2) 8 5" xfId="9541"/>
    <cellStyle name="AÞ¸¶ [0]_97MBO (2) 8 6" xfId="8452"/>
    <cellStyle name="ÄÞ¸¶ [0]_97MBO (2) 8 6" xfId="3568"/>
    <cellStyle name="AÞ¸¶ [0]_97MBO (2) 8 7" xfId="9566"/>
    <cellStyle name="ÄÞ¸¶ [0]_97MBO (2) 8 7" xfId="9181"/>
    <cellStyle name="AÞ¸¶ [0]_97MBO (2) 8 8" xfId="10007"/>
    <cellStyle name="ÄÞ¸¶ [0]_97MBO (2) 8 8" xfId="9679"/>
    <cellStyle name="AÞ¸¶ [0]_97MBO (2) 8 9" xfId="10377"/>
    <cellStyle name="ÄÞ¸¶ [0]_97MBO (2) 8 9" xfId="10080"/>
    <cellStyle name="AÞ¸¶ [0]_97MBO (2) 9" xfId="2844"/>
    <cellStyle name="ÄÞ¸¶ [0]_97MBO (2) 9" xfId="2845"/>
    <cellStyle name="AÞ¸¶ [0]_97MBO (2) 9 10" xfId="10815"/>
    <cellStyle name="ÄÞ¸¶ [0]_97MBO (2) 9 10" xfId="11132"/>
    <cellStyle name="AÞ¸¶ [0]_97MBO (2) 9 2" xfId="5034"/>
    <cellStyle name="ÄÞ¸¶ [0]_97MBO (2) 9 2" xfId="5117"/>
    <cellStyle name="AÞ¸¶ [0]_97MBO (2) 9 3" xfId="7817"/>
    <cellStyle name="ÄÞ¸¶ [0]_97MBO (2) 9 3" xfId="7889"/>
    <cellStyle name="AÞ¸¶ [0]_97MBO (2) 9 4" xfId="9095"/>
    <cellStyle name="ÄÞ¸¶ [0]_97MBO (2) 9 4" xfId="8799"/>
    <cellStyle name="AÞ¸¶ [0]_97MBO (2) 9 5" xfId="8538"/>
    <cellStyle name="ÄÞ¸¶ [0]_97MBO (2) 9 5" xfId="9114"/>
    <cellStyle name="AÞ¸¶ [0]_97MBO (2) 9 6" xfId="8722"/>
    <cellStyle name="ÄÞ¸¶ [0]_97MBO (2) 9 6" xfId="8263"/>
    <cellStyle name="AÞ¸¶ [0]_97MBO (2) 9 7" xfId="10002"/>
    <cellStyle name="ÄÞ¸¶ [0]_97MBO (2) 9 7" xfId="8022"/>
    <cellStyle name="AÞ¸¶ [0]_97MBO (2) 9 8" xfId="10372"/>
    <cellStyle name="ÄÞ¸¶ [0]_97MBO (2) 9 8" xfId="8675"/>
    <cellStyle name="AÞ¸¶ [0]_97MBO (2) 9 9" xfId="10696"/>
    <cellStyle name="ÄÞ¸¶ [0]_97MBO (2) 9 9" xfId="9603"/>
    <cellStyle name="AÞ¸¶ [0]_Ao±C Project" xfId="2846"/>
    <cellStyle name="ÄÞ¸¶ [0]_Áõ±Ç Project" xfId="742"/>
    <cellStyle name="AÞ¸¶ [0]_Ao±C Project 10" xfId="743"/>
    <cellStyle name="ÄÞ¸¶ [0]_Áõ±Ç Project 10" xfId="2847"/>
    <cellStyle name="AÞ¸¶ [0]_Ao±C Project 10 10" xfId="10955"/>
    <cellStyle name="ÄÞ¸¶ [0]_Áõ±Ç Project 10 10" xfId="9006"/>
    <cellStyle name="AÞ¸¶ [0]_Ao±C Project 10 2" xfId="5027"/>
    <cellStyle name="ÄÞ¸¶ [0]_Áõ±Ç Project 10 2" xfId="5032"/>
    <cellStyle name="AÞ¸¶ [0]_Ao±C Project 10 3" xfId="7811"/>
    <cellStyle name="ÄÞ¸¶ [0]_Áõ±Ç Project 10 3" xfId="7814"/>
    <cellStyle name="AÞ¸¶ [0]_Ao±C Project 10 4" xfId="8124"/>
    <cellStyle name="ÄÞ¸¶ [0]_Áõ±Ç Project 10 4" xfId="7211"/>
    <cellStyle name="AÞ¸¶ [0]_Ao±C Project 10 5" xfId="7101"/>
    <cellStyle name="ÄÞ¸¶ [0]_Áõ±Ç Project 10 5" xfId="8839"/>
    <cellStyle name="AÞ¸¶ [0]_Ao±C Project 10 6" xfId="8440"/>
    <cellStyle name="ÄÞ¸¶ [0]_Áõ±Ç Project 10 6" xfId="9567"/>
    <cellStyle name="AÞ¸¶ [0]_Ao±C Project 10 7" xfId="7635"/>
    <cellStyle name="ÄÞ¸¶ [0]_Áõ±Ç Project 10 7" xfId="10008"/>
    <cellStyle name="AÞ¸¶ [0]_Ao±C Project 10 8" xfId="9162"/>
    <cellStyle name="ÄÞ¸¶ [0]_Áõ±Ç Project 10 8" xfId="10378"/>
    <cellStyle name="AÞ¸¶ [0]_Ao±C Project 10 9" xfId="9662"/>
    <cellStyle name="ÄÞ¸¶ [0]_Áõ±Ç Project 10 9" xfId="10701"/>
    <cellStyle name="AÞ¸¶ [0]_Ao±C Project 11" xfId="2848"/>
    <cellStyle name="ÄÞ¸¶ [0]_Áõ±Ç Project 11" xfId="2849"/>
    <cellStyle name="AÞ¸¶ [0]_Ao±C Project 11 10" xfId="10574"/>
    <cellStyle name="ÄÞ¸¶ [0]_Áõ±Ç Project 11 10" xfId="8833"/>
    <cellStyle name="AÞ¸¶ [0]_Ao±C Project 11 2" xfId="5149"/>
    <cellStyle name="ÄÞ¸¶ [0]_Áõ±Ç Project 11 2" xfId="5143"/>
    <cellStyle name="AÞ¸¶ [0]_Ao±C Project 11 3" xfId="7916"/>
    <cellStyle name="ÄÞ¸¶ [0]_Áõ±Ç Project 11 3" xfId="7912"/>
    <cellStyle name="AÞ¸¶ [0]_Ao±C Project 11 4" xfId="7322"/>
    <cellStyle name="ÄÞ¸¶ [0]_Áõ±Ç Project 11 4" xfId="7559"/>
    <cellStyle name="AÞ¸¶ [0]_Ao±C Project 11 5" xfId="7018"/>
    <cellStyle name="ÄÞ¸¶ [0]_Áõ±Ç Project 11 5" xfId="9196"/>
    <cellStyle name="AÞ¸¶ [0]_Ao±C Project 11 6" xfId="9119"/>
    <cellStyle name="ÄÞ¸¶ [0]_Áõ±Ç Project 11 6" xfId="9696"/>
    <cellStyle name="AÞ¸¶ [0]_Ao±C Project 11 7" xfId="3700"/>
    <cellStyle name="ÄÞ¸¶ [0]_Áõ±Ç Project 11 7" xfId="10095"/>
    <cellStyle name="AÞ¸¶ [0]_Ao±C Project 11 8" xfId="8831"/>
    <cellStyle name="ÄÞ¸¶ [0]_Áõ±Ç Project 11 8" xfId="10454"/>
    <cellStyle name="AÞ¸¶ [0]_Ao±C Project 11 9" xfId="8451"/>
    <cellStyle name="ÄÞ¸¶ [0]_Áõ±Ç Project 11 9" xfId="10762"/>
    <cellStyle name="AÞ¸¶ [0]_Ao±C Project 12" xfId="2850"/>
    <cellStyle name="ÄÞ¸¶ [0]_Áõ±Ç Project 12" xfId="2851"/>
    <cellStyle name="AÞ¸¶ [0]_Ao±C Project 12 10" xfId="10657"/>
    <cellStyle name="ÄÞ¸¶ [0]_Áõ±Ç Project 12 10" xfId="11059"/>
    <cellStyle name="AÞ¸¶ [0]_Ao±C Project 12 2" xfId="4988"/>
    <cellStyle name="ÄÞ¸¶ [0]_Áõ±Ç Project 12 2" xfId="4998"/>
    <cellStyle name="AÞ¸¶ [0]_Ao±C Project 12 3" xfId="7775"/>
    <cellStyle name="ÄÞ¸¶ [0]_Áõ±Ç Project 12 3" xfId="7785"/>
    <cellStyle name="AÞ¸¶ [0]_Ao±C Project 12 4" xfId="8778"/>
    <cellStyle name="ÄÞ¸¶ [0]_Áõ±Ç Project 12 4" xfId="8591"/>
    <cellStyle name="AÞ¸¶ [0]_Ao±C Project 12 5" xfId="7553"/>
    <cellStyle name="ÄÞ¸¶ [0]_Áõ±Ç Project 12 5" xfId="9466"/>
    <cellStyle name="AÞ¸¶ [0]_Ao±C Project 12 6" xfId="8942"/>
    <cellStyle name="ÄÞ¸¶ [0]_Áõ±Ç Project 12 6" xfId="9944"/>
    <cellStyle name="AÞ¸¶ [0]_Ao±C Project 12 7" xfId="9789"/>
    <cellStyle name="ÄÞ¸¶ [0]_Áõ±Ç Project 12 7" xfId="10317"/>
    <cellStyle name="AÞ¸¶ [0]_Ao±C Project 12 8" xfId="10184"/>
    <cellStyle name="ÄÞ¸¶ [0]_Áõ±Ç Project 12 8" xfId="10650"/>
    <cellStyle name="AÞ¸¶ [0]_Ao±C Project 12 9" xfId="10531"/>
    <cellStyle name="ÄÞ¸¶ [0]_Áõ±Ç Project 12 9" xfId="10916"/>
    <cellStyle name="AÞ¸¶ [0]_Ao±C Project 13" xfId="2852"/>
    <cellStyle name="ÄÞ¸¶ [0]_Áõ±Ç Project 13" xfId="2853"/>
    <cellStyle name="AÞ¸¶ [0]_Ao±C Project 13 10" xfId="11101"/>
    <cellStyle name="ÄÞ¸¶ [0]_Áõ±Ç Project 13 10" xfId="7369"/>
    <cellStyle name="AÞ¸¶ [0]_Ao±C Project 13 2" xfId="5189"/>
    <cellStyle name="ÄÞ¸¶ [0]_Áõ±Ç Project 13 2" xfId="5177"/>
    <cellStyle name="AÞ¸¶ [0]_Ao±C Project 13 3" xfId="7955"/>
    <cellStyle name="ÄÞ¸¶ [0]_Áõ±Ç Project 13 3" xfId="7943"/>
    <cellStyle name="AÞ¸¶ [0]_Ao±C Project 13 4" xfId="8699"/>
    <cellStyle name="ÄÞ¸¶ [0]_Áõ±Ç Project 13 4" xfId="8934"/>
    <cellStyle name="AÞ¸¶ [0]_Ao±C Project 13 5" xfId="9537"/>
    <cellStyle name="ÄÞ¸¶ [0]_Áõ±Ç Project 13 5" xfId="3478"/>
    <cellStyle name="AÞ¸¶ [0]_Ao±C Project 13 6" xfId="9994"/>
    <cellStyle name="ÄÞ¸¶ [0]_Áõ±Ç Project 13 6" xfId="9420"/>
    <cellStyle name="AÞ¸¶ [0]_Ao±C Project 13 7" xfId="10363"/>
    <cellStyle name="ÄÞ¸¶ [0]_Áõ±Ç Project 13 7" xfId="9904"/>
    <cellStyle name="AÞ¸¶ [0]_Ao±C Project 13 8" xfId="10690"/>
    <cellStyle name="ÄÞ¸¶ [0]_Áõ±Ç Project 13 8" xfId="10280"/>
    <cellStyle name="AÞ¸¶ [0]_Ao±C Project 13 9" xfId="10949"/>
    <cellStyle name="ÄÞ¸¶ [0]_Áõ±Ç Project 13 9" xfId="10620"/>
    <cellStyle name="AÞ¸¶ [0]_Ao±C Project 14" xfId="2854"/>
    <cellStyle name="ÄÞ¸¶ [0]_Áõ±Ç Project 14" xfId="2855"/>
    <cellStyle name="AÞ¸¶ [0]_Ao±C Project 14 10" xfId="11010"/>
    <cellStyle name="ÄÞ¸¶ [0]_Áõ±Ç Project 14 10" xfId="3524"/>
    <cellStyle name="AÞ¸¶ [0]_Ao±C Project 14 2" xfId="4937"/>
    <cellStyle name="ÄÞ¸¶ [0]_Áõ±Ç Project 14 2" xfId="4949"/>
    <cellStyle name="AÞ¸¶ [0]_Ao±C Project 14 3" xfId="7726"/>
    <cellStyle name="ÄÞ¸¶ [0]_Áõ±Ç Project 14 3" xfId="7739"/>
    <cellStyle name="AÞ¸¶ [0]_Ao±C Project 14 4" xfId="8457"/>
    <cellStyle name="ÄÞ¸¶ [0]_Áõ±Ç Project 14 4" xfId="7430"/>
    <cellStyle name="AÞ¸¶ [0]_Ao±C Project 14 5" xfId="9350"/>
    <cellStyle name="ÄÞ¸¶ [0]_Áõ±Ç Project 14 5" xfId="4779"/>
    <cellStyle name="AÞ¸¶ [0]_Ao±C Project 14 6" xfId="9839"/>
    <cellStyle name="ÄÞ¸¶ [0]_Áõ±Ç Project 14 6" xfId="9626"/>
    <cellStyle name="AÞ¸¶ [0]_Ao±C Project 14 7" xfId="10227"/>
    <cellStyle name="ÄÞ¸¶ [0]_Áõ±Ç Project 14 7" xfId="10032"/>
    <cellStyle name="AÞ¸¶ [0]_Ao±C Project 14 8" xfId="10570"/>
    <cellStyle name="ÄÞ¸¶ [0]_Áõ±Ç Project 14 8" xfId="10399"/>
    <cellStyle name="AÞ¸¶ [0]_Ao±C Project 14 9" xfId="10853"/>
    <cellStyle name="ÄÞ¸¶ [0]_Áõ±Ç Project 14 9" xfId="10725"/>
    <cellStyle name="AÞ¸¶ [0]_Ao±C Project 15" xfId="5236"/>
    <cellStyle name="ÄÞ¸¶ [0]_Áõ±Ç Project 15" xfId="5223"/>
    <cellStyle name="AÞ¸¶ [0]_Ao±C Project 16" xfId="4881"/>
    <cellStyle name="ÄÞ¸¶ [0]_Áõ±Ç Project 16" xfId="4896"/>
    <cellStyle name="AÞ¸¶ [0]_Ao±C Project 17" xfId="5296"/>
    <cellStyle name="ÄÞ¸¶ [0]_Áõ±Ç Project 17" xfId="5279"/>
    <cellStyle name="AÞ¸¶ [0]_Ao±C Project 18" xfId="3768"/>
    <cellStyle name="ÄÞ¸¶ [0]_Áõ±Ç Project 18" xfId="3742"/>
    <cellStyle name="AÞ¸¶ [0]_Ao±C Project 19" xfId="5355"/>
    <cellStyle name="ÄÞ¸¶ [0]_Áõ±Ç Project 19" xfId="5340"/>
    <cellStyle name="AÞ¸¶ [0]_Ao±C Project 2" xfId="2856"/>
    <cellStyle name="ÄÞ¸¶ [0]_Áõ±Ç Project 2" xfId="2857"/>
    <cellStyle name="AÞ¸¶ [0]_Ao±C Project 2 10" xfId="8604"/>
    <cellStyle name="ÄÞ¸¶ [0]_Áõ±Ç Project 2 10" xfId="11086"/>
    <cellStyle name="AÞ¸¶ [0]_Ao±C Project 2 11" xfId="11087"/>
    <cellStyle name="ÄÞ¸¶ [0]_Áõ±Ç Project 2 2" xfId="4263"/>
    <cellStyle name="AÞ¸¶ [0]_Ao±C Project 2 3" xfId="4262"/>
    <cellStyle name="ÄÞ¸¶ [0]_Áõ±Ç Project 2 3" xfId="7254"/>
    <cellStyle name="AÞ¸¶ [0]_Ao±C Project 2 4" xfId="7253"/>
    <cellStyle name="ÄÞ¸¶ [0]_Áõ±Ç Project 2 4" xfId="8616"/>
    <cellStyle name="AÞ¸¶ [0]_Ao±C Project 2 5" xfId="8649"/>
    <cellStyle name="ÄÞ¸¶ [0]_Áõ±Ç Project 2 5" xfId="8134"/>
    <cellStyle name="AÞ¸¶ [0]_Ao±C Project 2 6" xfId="7530"/>
    <cellStyle name="ÄÞ¸¶ [0]_Áõ±Ç Project 2 6" xfId="7415"/>
    <cellStyle name="AÞ¸¶ [0]_Ao±C Project 2 7" xfId="7335"/>
    <cellStyle name="ÄÞ¸¶ [0]_Áõ±Ç Project 2 7" xfId="9116"/>
    <cellStyle name="AÞ¸¶ [0]_Ao±C Project 2 8" xfId="3453"/>
    <cellStyle name="ÄÞ¸¶ [0]_Áõ±Ç Project 2 8" xfId="8655"/>
    <cellStyle name="AÞ¸¶ [0]_Ao±C Project 2 9" xfId="7602"/>
    <cellStyle name="ÄÞ¸¶ [0]_Áõ±Ç Project 2 9" xfId="8961"/>
    <cellStyle name="AÞ¸¶ [0]_Ao±C Project 20" xfId="3936"/>
    <cellStyle name="ÄÞ¸¶ [0]_Áõ±Ç Project 20" xfId="3906"/>
    <cellStyle name="AÞ¸¶ [0]_Ao±C Project 21" xfId="5417"/>
    <cellStyle name="ÄÞ¸¶ [0]_Áõ±Ç Project 21" xfId="5402"/>
    <cellStyle name="AÞ¸¶ [0]_Ao±C Project 22" xfId="4373"/>
    <cellStyle name="ÄÞ¸¶ [0]_Áõ±Ç Project 22" xfId="4334"/>
    <cellStyle name="AÞ¸¶ [0]_Ao±C Project 23" xfId="5479"/>
    <cellStyle name="ÄÞ¸¶ [0]_Áõ±Ç Project 23" xfId="5464"/>
    <cellStyle name="AÞ¸¶ [0]_Ao±C Project 24" xfId="4525"/>
    <cellStyle name="ÄÞ¸¶ [0]_Áõ±Ç Project 24" xfId="4470"/>
    <cellStyle name="AÞ¸¶ [0]_Ao±C Project 25" xfId="5543"/>
    <cellStyle name="ÄÞ¸¶ [0]_Áõ±Ç Project 25" xfId="5528"/>
    <cellStyle name="AÞ¸¶ [0]_Ao±C Project 26" xfId="4738"/>
    <cellStyle name="ÄÞ¸¶ [0]_Áõ±Ç Project 26" xfId="4656"/>
    <cellStyle name="AÞ¸¶ [0]_Ao±C Project 27" xfId="5607"/>
    <cellStyle name="ÄÞ¸¶ [0]_Áõ±Ç Project 27" xfId="5592"/>
    <cellStyle name="AÞ¸¶ [0]_Ao±C Project 28" xfId="5659"/>
    <cellStyle name="ÄÞ¸¶ [0]_Áõ±Ç Project 28" xfId="5644"/>
    <cellStyle name="AÞ¸¶ [0]_Ao±C Project 29" xfId="5739"/>
    <cellStyle name="ÄÞ¸¶ [0]_Áõ±Ç Project 29" xfId="5724"/>
    <cellStyle name="AÞ¸¶ [0]_Ao±C Project 3" xfId="4260"/>
    <cellStyle name="ÄÞ¸¶ [0]_Áõ±Ç Project 3" xfId="2858"/>
    <cellStyle name="AÞ¸¶ [0]_Ao±C Project 3 2" xfId="2859"/>
    <cellStyle name="ÄÞ¸¶ [0]_Áõ±Ç Project 3 2" xfId="4261"/>
    <cellStyle name="AÞ¸¶ [0]_Ao±C Project 30" xfId="5803"/>
    <cellStyle name="ÄÞ¸¶ [0]_Áõ±Ç Project 30" xfId="5788"/>
    <cellStyle name="AÞ¸¶ [0]_Ao±C Project 31" xfId="5865"/>
    <cellStyle name="ÄÞ¸¶ [0]_Áõ±Ç Project 31" xfId="5850"/>
    <cellStyle name="AÞ¸¶ [0]_Ao±C Project 32" xfId="5929"/>
    <cellStyle name="ÄÞ¸¶ [0]_Áõ±Ç Project 32" xfId="5914"/>
    <cellStyle name="AÞ¸¶ [0]_Ao±C Project 33" xfId="5991"/>
    <cellStyle name="ÄÞ¸¶ [0]_Áõ±Ç Project 33" xfId="5976"/>
    <cellStyle name="AÞ¸¶ [0]_Ao±C Project 34" xfId="6055"/>
    <cellStyle name="ÄÞ¸¶ [0]_Áõ±Ç Project 34" xfId="6040"/>
    <cellStyle name="AÞ¸¶ [0]_Ao±C Project 35" xfId="6117"/>
    <cellStyle name="ÄÞ¸¶ [0]_Áõ±Ç Project 35" xfId="6102"/>
    <cellStyle name="AÞ¸¶ [0]_Ao±C Project 36" xfId="6179"/>
    <cellStyle name="ÄÞ¸¶ [0]_Áõ±Ç Project 36" xfId="6164"/>
    <cellStyle name="AÞ¸¶ [0]_Ao±C Project 37" xfId="6241"/>
    <cellStyle name="ÄÞ¸¶ [0]_Áõ±Ç Project 37" xfId="6226"/>
    <cellStyle name="AÞ¸¶ [0]_Ao±C Project 38" xfId="6302"/>
    <cellStyle name="ÄÞ¸¶ [0]_Áõ±Ç Project 38" xfId="6287"/>
    <cellStyle name="AÞ¸¶ [0]_Ao±C Project 39" xfId="6363"/>
    <cellStyle name="ÄÞ¸¶ [0]_Áõ±Ç Project 39" xfId="6348"/>
    <cellStyle name="AÞ¸¶ [0]_Ao±C Project 4" xfId="5055"/>
    <cellStyle name="ÄÞ¸¶ [0]_Áõ±Ç Project 4" xfId="2860"/>
    <cellStyle name="AÞ¸¶ [0]_Ao±C Project 4 2" xfId="2861"/>
    <cellStyle name="ÄÞ¸¶ [0]_Áõ±Ç Project 4 2" xfId="5056"/>
    <cellStyle name="AÞ¸¶ [0]_Ao±C Project 40" xfId="6423"/>
    <cellStyle name="ÄÞ¸¶ [0]_Áõ±Ç Project 40" xfId="6408"/>
    <cellStyle name="AÞ¸¶ [0]_Ao±C Project 41" xfId="6482"/>
    <cellStyle name="ÄÞ¸¶ [0]_Áõ±Ç Project 41" xfId="6467"/>
    <cellStyle name="AÞ¸¶ [0]_Ao±C Project 42" xfId="6539"/>
    <cellStyle name="ÄÞ¸¶ [0]_Áõ±Ç Project 42" xfId="6524"/>
    <cellStyle name="AÞ¸¶ [0]_Ao±C Project 5" xfId="5070"/>
    <cellStyle name="ÄÞ¸¶ [0]_Áõ±Ç Project 5" xfId="2862"/>
    <cellStyle name="AÞ¸¶ [0]_Ao±C Project 5 2" xfId="2863"/>
    <cellStyle name="ÄÞ¸¶ [0]_Áõ±Ç Project 5 2" xfId="5068"/>
    <cellStyle name="AÞ¸¶ [0]_Ao±C Project 6" xfId="5074"/>
    <cellStyle name="ÄÞ¸¶ [0]_Áõ±Ç Project 6" xfId="2864"/>
    <cellStyle name="AÞ¸¶ [0]_Ao±C Project 7" xfId="2865"/>
    <cellStyle name="ÄÞ¸¶ [0]_Áõ±Ç Project 7" xfId="2866"/>
    <cellStyle name="AÞ¸¶ [0]_Ao±C Project 7 10" xfId="9835"/>
    <cellStyle name="ÄÞ¸¶ [0]_Áõ±Ç Project 7 10" xfId="9721"/>
    <cellStyle name="AÞ¸¶ [0]_Ao±C Project 7 2" xfId="5101"/>
    <cellStyle name="ÄÞ¸¶ [0]_Áõ±Ç Project 7 2" xfId="5100"/>
    <cellStyle name="AÞ¸¶ [0]_Ao±C Project 7 3" xfId="7876"/>
    <cellStyle name="ÄÞ¸¶ [0]_Áõ±Ç Project 7 3" xfId="7875"/>
    <cellStyle name="AÞ¸¶ [0]_Ao±C Project 7 4" xfId="9082"/>
    <cellStyle name="ÄÞ¸¶ [0]_Áõ±Ç Project 7 4" xfId="9081"/>
    <cellStyle name="AÞ¸¶ [0]_Ao±C Project 7 5" xfId="8745"/>
    <cellStyle name="ÄÞ¸¶ [0]_Áõ±Ç Project 7 5" xfId="8758"/>
    <cellStyle name="AÞ¸¶ [0]_Ao±C Project 7 6" xfId="9341"/>
    <cellStyle name="ÄÞ¸¶ [0]_Áõ±Ç Project 7 6" xfId="9378"/>
    <cellStyle name="AÞ¸¶ [0]_Ao±C Project 7 7" xfId="9829"/>
    <cellStyle name="ÄÞ¸¶ [0]_Áõ±Ç Project 7 7" xfId="9863"/>
    <cellStyle name="AÞ¸¶ [0]_Ao±C Project 7 8" xfId="10221"/>
    <cellStyle name="ÄÞ¸¶ [0]_Áõ±Ç Project 7 8" xfId="10245"/>
    <cellStyle name="AÞ¸¶ [0]_Ao±C Project 7 9" xfId="10565"/>
    <cellStyle name="ÄÞ¸¶ [0]_Áõ±Ç Project 7 9" xfId="10590"/>
    <cellStyle name="AÞ¸¶ [0]_Ao±C Project 8" xfId="2867"/>
    <cellStyle name="ÄÞ¸¶ [0]_Áõ±Ç Project 8" xfId="2868"/>
    <cellStyle name="AÞ¸¶ [0]_Ao±C Project 8 10" xfId="10446"/>
    <cellStyle name="ÄÞ¸¶ [0]_Áõ±Ç Project 8 10" xfId="9544"/>
    <cellStyle name="AÞ¸¶ [0]_Ao±C Project 8 2" xfId="5051"/>
    <cellStyle name="ÄÞ¸¶ [0]_Áõ±Ç Project 8 2" xfId="5052"/>
    <cellStyle name="AÞ¸¶ [0]_Ao±C Project 8 3" xfId="7835"/>
    <cellStyle name="ÄÞ¸¶ [0]_Áõ±Ç Project 8 3" xfId="7836"/>
    <cellStyle name="AÞ¸¶ [0]_Ao±C Project 8 4" xfId="8826"/>
    <cellStyle name="ÄÞ¸¶ [0]_Áõ±Ç Project 8 4" xfId="8788"/>
    <cellStyle name="AÞ¸¶ [0]_Ao±C Project 8 5" xfId="3441"/>
    <cellStyle name="ÄÞ¸¶ [0]_Áõ±Ç Project 8 5" xfId="7556"/>
    <cellStyle name="AÞ¸¶ [0]_Ao±C Project 8 6" xfId="9373"/>
    <cellStyle name="ÄÞ¸¶ [0]_Áõ±Ç Project 8 6" xfId="8347"/>
    <cellStyle name="AÞ¸¶ [0]_Ao±C Project 8 7" xfId="9858"/>
    <cellStyle name="ÄÞ¸¶ [0]_Áõ±Ç Project 8 7" xfId="8588"/>
    <cellStyle name="AÞ¸¶ [0]_Ao±C Project 8 8" xfId="10240"/>
    <cellStyle name="ÄÞ¸¶ [0]_Áõ±Ç Project 8 8" xfId="7564"/>
    <cellStyle name="AÞ¸¶ [0]_Ao±C Project 8 9" xfId="10585"/>
    <cellStyle name="ÄÞ¸¶ [0]_Áõ±Ç Project 8 9" xfId="7389"/>
    <cellStyle name="AÞ¸¶ [0]_Ao±C Project 9" xfId="2869"/>
    <cellStyle name="ÄÞ¸¶ [0]_Áõ±Ç Project 9" xfId="2870"/>
    <cellStyle name="AÞ¸¶ [0]_Ao±C Project 9 10" xfId="11109"/>
    <cellStyle name="ÄÞ¸¶ [0]_Áõ±Ç Project 9 10" xfId="11108"/>
    <cellStyle name="AÞ¸¶ [0]_Ao±C Project 9 2" xfId="5121"/>
    <cellStyle name="ÄÞ¸¶ [0]_Áõ±Ç Project 9 2" xfId="5120"/>
    <cellStyle name="AÞ¸¶ [0]_Ao±C Project 9 3" xfId="7893"/>
    <cellStyle name="ÄÞ¸¶ [0]_Áõ±Ç Project 9 3" xfId="7892"/>
    <cellStyle name="AÞ¸¶ [0]_Ao±C Project 9 4" xfId="8683"/>
    <cellStyle name="ÄÞ¸¶ [0]_Áõ±Ç Project 9 4" xfId="8718"/>
    <cellStyle name="AÞ¸¶ [0]_Ao±C Project 9 5" xfId="9549"/>
    <cellStyle name="ÄÞ¸¶ [0]_Áõ±Ç Project 9 5" xfId="9548"/>
    <cellStyle name="AÞ¸¶ [0]_Ao±C Project 9 6" xfId="3585"/>
    <cellStyle name="ÄÞ¸¶ [0]_Áõ±Ç Project 9 6" xfId="8972"/>
    <cellStyle name="AÞ¸¶ [0]_Ao±C Project 9 7" xfId="7537"/>
    <cellStyle name="ÄÞ¸¶ [0]_Áõ±Ç Project 9 7" xfId="8260"/>
    <cellStyle name="AÞ¸¶ [0]_Ao±C Project 9 8" xfId="7551"/>
    <cellStyle name="ÄÞ¸¶ [0]_Áõ±Ç Project 9 8" xfId="9308"/>
    <cellStyle name="AÞ¸¶ [0]_Ao±C Project 9 9" xfId="9296"/>
    <cellStyle name="ÄÞ¸¶ [0]_Áõ±Ç Project 9 9" xfId="9800"/>
    <cellStyle name="AÞ¸¶ [0]_COºI project" xfId="2871"/>
    <cellStyle name="ÄÞ¸¶ [0]_ÇÒºÎ project" xfId="744"/>
    <cellStyle name="AÞ¸¶ [0]_COºI project 10" xfId="745"/>
    <cellStyle name="ÄÞ¸¶ [0]_ÇÒºÎ project 10" xfId="2872"/>
    <cellStyle name="AÞ¸¶ [0]_COºI project 10 10" xfId="7816"/>
    <cellStyle name="ÄÞ¸¶ [0]_ÇÒºÎ project 10 10" xfId="10713"/>
    <cellStyle name="AÞ¸¶ [0]_COºI project 10 2" xfId="5042"/>
    <cellStyle name="ÄÞ¸¶ [0]_ÇÒºÎ project 10 2" xfId="5043"/>
    <cellStyle name="AÞ¸¶ [0]_COºI project 10 3" xfId="7825"/>
    <cellStyle name="ÄÞ¸¶ [0]_ÇÒºÎ project 10 3" xfId="7826"/>
    <cellStyle name="AÞ¸¶ [0]_COºI project 10 4" xfId="8977"/>
    <cellStyle name="ÄÞ¸¶ [0]_ÇÒºÎ project 10 4" xfId="8976"/>
    <cellStyle name="AÞ¸¶ [0]_COºI project 10 5" xfId="7462"/>
    <cellStyle name="ÄÞ¸¶ [0]_ÇÒºÎ project 10 5" xfId="8721"/>
    <cellStyle name="AÞ¸¶ [0]_COºI project 10 6" xfId="9293"/>
    <cellStyle name="ÄÞ¸¶ [0]_ÇÒºÎ project 10 6" xfId="8676"/>
    <cellStyle name="AÞ¸¶ [0]_COºI project 10 7" xfId="9787"/>
    <cellStyle name="ÄÞ¸¶ [0]_ÇÒºÎ project 10 7" xfId="9591"/>
    <cellStyle name="AÞ¸¶ [0]_COºI project 10 8" xfId="10181"/>
    <cellStyle name="ÄÞ¸¶ [0]_ÇÒºÎ project 10 8" xfId="10019"/>
    <cellStyle name="AÞ¸¶ [0]_COºI project 10 9" xfId="10529"/>
    <cellStyle name="ÄÞ¸¶ [0]_ÇÒºÎ project 10 9" xfId="10388"/>
    <cellStyle name="AÞ¸¶ [0]_COºI project 11" xfId="2873"/>
    <cellStyle name="ÄÞ¸¶ [0]_ÇÒºÎ project 11" xfId="2874"/>
    <cellStyle name="AÞ¸¶ [0]_COºI project 11 10" xfId="11009"/>
    <cellStyle name="ÄÞ¸¶ [0]_ÇÒºÎ project 11 10" xfId="11023"/>
    <cellStyle name="AÞ¸¶ [0]_COºI project 11 2" xfId="5134"/>
    <cellStyle name="ÄÞ¸¶ [0]_ÇÒºÎ project 11 2" xfId="5133"/>
    <cellStyle name="AÞ¸¶ [0]_COºI project 11 3" xfId="7903"/>
    <cellStyle name="ÄÞ¸¶ [0]_ÇÒºÎ project 11 3" xfId="7902"/>
    <cellStyle name="AÞ¸¶ [0]_COºI project 11 4" xfId="8455"/>
    <cellStyle name="ÄÞ¸¶ [0]_ÇÒºÎ project 11 4" xfId="8454"/>
    <cellStyle name="AÞ¸¶ [0]_COºI project 11 5" xfId="9349"/>
    <cellStyle name="ÄÞ¸¶ [0]_ÇÒºÎ project 11 5" xfId="9384"/>
    <cellStyle name="AÞ¸¶ [0]_COºI project 11 6" xfId="9837"/>
    <cellStyle name="ÄÞ¸¶ [0]_ÇÒºÎ project 11 6" xfId="9870"/>
    <cellStyle name="AÞ¸¶ [0]_COºI project 11 7" xfId="10226"/>
    <cellStyle name="ÄÞ¸¶ [0]_ÇÒºÎ project 11 7" xfId="10250"/>
    <cellStyle name="AÞ¸¶ [0]_COºI project 11 8" xfId="10569"/>
    <cellStyle name="ÄÞ¸¶ [0]_ÇÒºÎ project 11 8" xfId="10594"/>
    <cellStyle name="AÞ¸¶ [0]_COºI project 11 9" xfId="10852"/>
    <cellStyle name="ÄÞ¸¶ [0]_ÇÒºÎ project 11 9" xfId="10868"/>
    <cellStyle name="AÞ¸¶ [0]_COºI project 12" xfId="2875"/>
    <cellStyle name="ÄÞ¸¶ [0]_ÇÒºÎ project 12" xfId="2876"/>
    <cellStyle name="AÞ¸¶ [0]_COºI project 12 10" xfId="9513"/>
    <cellStyle name="ÄÞ¸¶ [0]_ÇÒºÎ project 12 10" xfId="9393"/>
    <cellStyle name="AÞ¸¶ [0]_COºI project 12 2" xfId="5014"/>
    <cellStyle name="ÄÞ¸¶ [0]_ÇÒºÎ project 12 2" xfId="5015"/>
    <cellStyle name="AÞ¸¶ [0]_COºI project 12 3" xfId="7798"/>
    <cellStyle name="ÄÞ¸¶ [0]_ÇÒºÎ project 12 3" xfId="7799"/>
    <cellStyle name="AÞ¸¶ [0]_COºI project 12 4" xfId="7631"/>
    <cellStyle name="ÄÞ¸¶ [0]_ÇÒºÎ project 12 4" xfId="8257"/>
    <cellStyle name="AÞ¸¶ [0]_COºI project 12 5" xfId="9179"/>
    <cellStyle name="ÄÞ¸¶ [0]_ÇÒºÎ project 12 5" xfId="9178"/>
    <cellStyle name="AÞ¸¶ [0]_COºI project 12 6" xfId="9677"/>
    <cellStyle name="ÄÞ¸¶ [0]_ÇÒºÎ project 12 6" xfId="9676"/>
    <cellStyle name="AÞ¸¶ [0]_COºI project 12 7" xfId="10078"/>
    <cellStyle name="ÄÞ¸¶ [0]_ÇÒºÎ project 12 7" xfId="10077"/>
    <cellStyle name="AÞ¸¶ [0]_COºI project 12 8" xfId="10442"/>
    <cellStyle name="ÄÞ¸¶ [0]_ÇÒºÎ project 12 8" xfId="10441"/>
    <cellStyle name="AÞ¸¶ [0]_COºI project 12 9" xfId="10753"/>
    <cellStyle name="ÄÞ¸¶ [0]_ÇÒºÎ project 12 9" xfId="10752"/>
    <cellStyle name="AÞ¸¶ [0]_COºI project 13" xfId="2877"/>
    <cellStyle name="ÄÞ¸¶ [0]_ÇÒºÎ project 13" xfId="2878"/>
    <cellStyle name="AÞ¸¶ [0]_COºI project 13 10" xfId="10959"/>
    <cellStyle name="ÄÞ¸¶ [0]_ÇÒºÎ project 13 10" xfId="7091"/>
    <cellStyle name="AÞ¸¶ [0]_COºI project 13 2" xfId="5166"/>
    <cellStyle name="ÄÞ¸¶ [0]_ÇÒºÎ project 13 2" xfId="5163"/>
    <cellStyle name="AÞ¸¶ [0]_COºI project 13 3" xfId="7932"/>
    <cellStyle name="ÄÞ¸¶ [0]_ÇÒºÎ project 13 3" xfId="7929"/>
    <cellStyle name="AÞ¸¶ [0]_COºI project 13 4" xfId="9091"/>
    <cellStyle name="ÄÞ¸¶ [0]_ÇÒºÎ project 13 4" xfId="9130"/>
    <cellStyle name="AÞ¸¶ [0]_COºI project 13 5" xfId="8971"/>
    <cellStyle name="ÄÞ¸¶ [0]_ÇÒºÎ project 13 5" xfId="8220"/>
    <cellStyle name="AÞ¸¶ [0]_COºI project 13 6" xfId="3593"/>
    <cellStyle name="ÄÞ¸¶ [0]_ÇÒºÎ project 13 6" xfId="4709"/>
    <cellStyle name="AÞ¸¶ [0]_COºI project 13 7" xfId="9445"/>
    <cellStyle name="ÄÞ¸¶ [0]_ÇÒºÎ project 13 7" xfId="7588"/>
    <cellStyle name="AÞ¸¶ [0]_COºI project 13 8" xfId="9923"/>
    <cellStyle name="ÄÞ¸¶ [0]_ÇÒºÎ project 13 8" xfId="6934"/>
    <cellStyle name="AÞ¸¶ [0]_COºI project 13 9" xfId="10298"/>
    <cellStyle name="ÄÞ¸¶ [0]_ÇÒºÎ project 13 9" xfId="9632"/>
    <cellStyle name="AÞ¸¶ [0]_COºI project 14" xfId="2879"/>
    <cellStyle name="ÄÞ¸¶ [0]_ÇÒºÎ project 14" xfId="2880"/>
    <cellStyle name="AÞ¸¶ [0]_COºI project 14 10" xfId="8992"/>
    <cellStyle name="ÄÞ¸¶ [0]_ÇÒºÎ project 14 10" xfId="10960"/>
    <cellStyle name="AÞ¸¶ [0]_COºI project 14 2" xfId="4966"/>
    <cellStyle name="ÄÞ¸¶ [0]_ÇÒºÎ project 14 2" xfId="4969"/>
    <cellStyle name="AÞ¸¶ [0]_COºI project 14 3" xfId="7755"/>
    <cellStyle name="ÄÞ¸¶ [0]_ÇÒºÎ project 14 3" xfId="7758"/>
    <cellStyle name="AÞ¸¶ [0]_COºI project 14 4" xfId="3668"/>
    <cellStyle name="ÄÞ¸¶ [0]_ÇÒºÎ project 14 4" xfId="7782"/>
    <cellStyle name="AÞ¸¶ [0]_COºI project 14 5" xfId="9013"/>
    <cellStyle name="ÄÞ¸¶ [0]_ÇÒºÎ project 14 5" xfId="8939"/>
    <cellStyle name="AÞ¸¶ [0]_COºI project 14 6" xfId="3615"/>
    <cellStyle name="ÄÞ¸¶ [0]_ÇÒºÎ project 14 6" xfId="7974"/>
    <cellStyle name="AÞ¸¶ [0]_COºI project 14 7" xfId="3664"/>
    <cellStyle name="ÄÞ¸¶ [0]_ÇÒºÎ project 14 7" xfId="9504"/>
    <cellStyle name="AÞ¸¶ [0]_COºI project 14 8" xfId="7611"/>
    <cellStyle name="ÄÞ¸¶ [0]_ÇÒºÎ project 14 8" xfId="9972"/>
    <cellStyle name="AÞ¸¶ [0]_COºI project 14 9" xfId="8362"/>
    <cellStyle name="ÄÞ¸¶ [0]_ÇÒºÎ project 14 9" xfId="10340"/>
    <cellStyle name="AÞ¸¶ [0]_COºI project 15" xfId="5209"/>
    <cellStyle name="ÄÞ¸¶ [0]_ÇÒºÎ project 15" xfId="5206"/>
    <cellStyle name="AÞ¸¶ [0]_COºI project 16" xfId="4912"/>
    <cellStyle name="ÄÞ¸¶ [0]_ÇÒºÎ project 16" xfId="4915"/>
    <cellStyle name="AÞ¸¶ [0]_COºI project 17" xfId="5262"/>
    <cellStyle name="ÄÞ¸¶ [0]_ÇÒºÎ project 17" xfId="5259"/>
    <cellStyle name="AÞ¸¶ [0]_COºI project 18" xfId="4853"/>
    <cellStyle name="ÄÞ¸¶ [0]_ÇÒºÎ project 18" xfId="4856"/>
    <cellStyle name="AÞ¸¶ [0]_COºI project 19" xfId="5319"/>
    <cellStyle name="ÄÞ¸¶ [0]_ÇÒºÎ project 19" xfId="5314"/>
    <cellStyle name="AÞ¸¶ [0]_COºI project 2" xfId="2881"/>
    <cellStyle name="ÄÞ¸¶ [0]_ÇÒºÎ project 2" xfId="2882"/>
    <cellStyle name="AÞ¸¶ [0]_COºI project 2 10" xfId="8197"/>
    <cellStyle name="ÄÞ¸¶ [0]_ÇÒºÎ project 2 10" xfId="11055"/>
    <cellStyle name="AÞ¸¶ [0]_COºI project 2 11" xfId="11056"/>
    <cellStyle name="ÄÞ¸¶ [0]_ÇÒºÎ project 2 2" xfId="4267"/>
    <cellStyle name="AÞ¸¶ [0]_COºI project 2 3" xfId="4266"/>
    <cellStyle name="ÄÞ¸¶ [0]_ÇÒºÎ project 2 3" xfId="7256"/>
    <cellStyle name="AÞ¸¶ [0]_COºI project 2 4" xfId="7255"/>
    <cellStyle name="ÄÞ¸¶ [0]_ÇÒºÎ project 2 4" xfId="8546"/>
    <cellStyle name="AÞ¸¶ [0]_COºI project 2 5" xfId="8574"/>
    <cellStyle name="ÄÞ¸¶ [0]_ÇÒºÎ project 2 5" xfId="9455"/>
    <cellStyle name="AÞ¸¶ [0]_COºI project 2 6" xfId="9456"/>
    <cellStyle name="ÄÞ¸¶ [0]_ÇÒºÎ project 2 6" xfId="3448"/>
    <cellStyle name="AÞ¸¶ [0]_COºI project 2 7" xfId="3595"/>
    <cellStyle name="ÄÞ¸¶ [0]_ÇÒºÎ project 2 7" xfId="3534"/>
    <cellStyle name="AÞ¸¶ [0]_COºI project 2 8" xfId="8899"/>
    <cellStyle name="ÄÞ¸¶ [0]_ÇÒºÎ project 2 8" xfId="9409"/>
    <cellStyle name="AÞ¸¶ [0]_COºI project 2 9" xfId="7161"/>
    <cellStyle name="ÄÞ¸¶ [0]_ÇÒºÎ project 2 9" xfId="9892"/>
    <cellStyle name="AÞ¸¶ [0]_COºI project 20" xfId="3885"/>
    <cellStyle name="ÄÞ¸¶ [0]_ÇÒºÎ project 20" xfId="3804"/>
    <cellStyle name="AÞ¸¶ [0]_COºI project 21" xfId="5377"/>
    <cellStyle name="ÄÞ¸¶ [0]_ÇÒºÎ project 21" xfId="5376"/>
    <cellStyle name="AÞ¸¶ [0]_COºI project 22" xfId="4151"/>
    <cellStyle name="ÄÞ¸¶ [0]_ÇÒºÎ project 22" xfId="4126"/>
    <cellStyle name="AÞ¸¶ [0]_COºI project 23" xfId="5439"/>
    <cellStyle name="ÄÞ¸¶ [0]_ÇÒºÎ project 23" xfId="5438"/>
    <cellStyle name="AÞ¸¶ [0]_COºI project 24" xfId="4432"/>
    <cellStyle name="ÄÞ¸¶ [0]_ÇÒºÎ project 24" xfId="4427"/>
    <cellStyle name="AÞ¸¶ [0]_COºI project 25" xfId="5501"/>
    <cellStyle name="ÄÞ¸¶ [0]_ÇÒºÎ project 25" xfId="5500"/>
    <cellStyle name="AÞ¸¶ [0]_COºI project 26" xfId="4614"/>
    <cellStyle name="ÄÞ¸¶ [0]_ÇÒºÎ project 26" xfId="4613"/>
    <cellStyle name="AÞ¸¶ [0]_COºI project 27" xfId="5567"/>
    <cellStyle name="ÄÞ¸¶ [0]_ÇÒºÎ project 27" xfId="4840"/>
    <cellStyle name="AÞ¸¶ [0]_COºI project 28" xfId="4820"/>
    <cellStyle name="ÄÞ¸¶ [0]_ÇÒºÎ project 28" xfId="4809"/>
    <cellStyle name="AÞ¸¶ [0]_COºI project 29" xfId="5700"/>
    <cellStyle name="ÄÞ¸¶ [0]_ÇÒºÎ project 29" xfId="5628"/>
    <cellStyle name="AÞ¸¶ [0]_COºI project 3" xfId="4264"/>
    <cellStyle name="ÄÞ¸¶ [0]_ÇÒºÎ project 3" xfId="2883"/>
    <cellStyle name="AÞ¸¶ [0]_COºI project 3 2" xfId="2884"/>
    <cellStyle name="ÄÞ¸¶ [0]_ÇÒºÎ project 3 2" xfId="4265"/>
    <cellStyle name="AÞ¸¶ [0]_COºI project 30" xfId="5681"/>
    <cellStyle name="ÄÞ¸¶ [0]_ÇÒºÎ project 30" xfId="5680"/>
    <cellStyle name="AÞ¸¶ [0]_COºI project 31" xfId="5761"/>
    <cellStyle name="ÄÞ¸¶ [0]_ÇÒºÎ project 31" xfId="5760"/>
    <cellStyle name="AÞ¸¶ [0]_COºI project 32" xfId="5825"/>
    <cellStyle name="ÄÞ¸¶ [0]_ÇÒºÎ project 32" xfId="5824"/>
    <cellStyle name="AÞ¸¶ [0]_COºI project 33" xfId="5887"/>
    <cellStyle name="ÄÞ¸¶ [0]_ÇÒºÎ project 33" xfId="5886"/>
    <cellStyle name="AÞ¸¶ [0]_COºI project 34" xfId="5951"/>
    <cellStyle name="ÄÞ¸¶ [0]_ÇÒºÎ project 34" xfId="5950"/>
    <cellStyle name="AÞ¸¶ [0]_COºI project 35" xfId="6013"/>
    <cellStyle name="ÄÞ¸¶ [0]_ÇÒºÎ project 35" xfId="6012"/>
    <cellStyle name="AÞ¸¶ [0]_COºI project 36" xfId="6077"/>
    <cellStyle name="ÄÞ¸¶ [0]_ÇÒºÎ project 36" xfId="6076"/>
    <cellStyle name="AÞ¸¶ [0]_COºI project 37" xfId="6139"/>
    <cellStyle name="ÄÞ¸¶ [0]_ÇÒºÎ project 37" xfId="6138"/>
    <cellStyle name="AÞ¸¶ [0]_COºI project 38" xfId="6201"/>
    <cellStyle name="ÄÞ¸¶ [0]_ÇÒºÎ project 38" xfId="6200"/>
    <cellStyle name="AÞ¸¶ [0]_COºI project 39" xfId="6263"/>
    <cellStyle name="ÄÞ¸¶ [0]_ÇÒºÎ project 39" xfId="6262"/>
    <cellStyle name="AÞ¸¶ [0]_COºI project 4" xfId="5059"/>
    <cellStyle name="ÄÞ¸¶ [0]_ÇÒºÎ project 4" xfId="2885"/>
    <cellStyle name="AÞ¸¶ [0]_COºI project 4 2" xfId="2886"/>
    <cellStyle name="ÄÞ¸¶ [0]_ÇÒºÎ project 4 2" xfId="5060"/>
    <cellStyle name="AÞ¸¶ [0]_COºI project 40" xfId="6324"/>
    <cellStyle name="ÄÞ¸¶ [0]_ÇÒºÎ project 40" xfId="6323"/>
    <cellStyle name="AÞ¸¶ [0]_COºI project 41" xfId="6384"/>
    <cellStyle name="ÄÞ¸¶ [0]_ÇÒºÎ project 41" xfId="6383"/>
    <cellStyle name="AÞ¸¶ [0]_COºI project 42" xfId="6444"/>
    <cellStyle name="ÄÞ¸¶ [0]_ÇÒºÎ project 42" xfId="6443"/>
    <cellStyle name="AÞ¸¶ [0]_COºI project 5" xfId="5065"/>
    <cellStyle name="ÄÞ¸¶ [0]_ÇÒºÎ project 5" xfId="2887"/>
    <cellStyle name="AÞ¸¶ [0]_COºI project 5 2" xfId="2888"/>
    <cellStyle name="ÄÞ¸¶ [0]_ÇÒºÎ project 5 2" xfId="5062"/>
    <cellStyle name="AÞ¸¶ [0]_COºI project 6" xfId="5080"/>
    <cellStyle name="ÄÞ¸¶ [0]_ÇÒºÎ project 6" xfId="2889"/>
    <cellStyle name="AÞ¸¶ [0]_COºI project 7" xfId="2890"/>
    <cellStyle name="ÄÞ¸¶ [0]_ÇÒºÎ project 7" xfId="2891"/>
    <cellStyle name="AÞ¸¶ [0]_COºI project 7 10" xfId="10847"/>
    <cellStyle name="ÄÞ¸¶ [0]_ÇÒºÎ project 7 10" xfId="10865"/>
    <cellStyle name="AÞ¸¶ [0]_COºI project 7 2" xfId="5094"/>
    <cellStyle name="ÄÞ¸¶ [0]_ÇÒºÎ project 7 2" xfId="5093"/>
    <cellStyle name="AÞ¸¶ [0]_COºI project 7 3" xfId="7869"/>
    <cellStyle name="ÄÞ¸¶ [0]_ÇÒºÎ project 7 3" xfId="7868"/>
    <cellStyle name="AÞ¸¶ [0]_COºI project 7 4" xfId="7763"/>
    <cellStyle name="ÄÞ¸¶ [0]_ÇÒºÎ project 7 4" xfId="7205"/>
    <cellStyle name="AÞ¸¶ [0]_COºI project 7 5" xfId="8471"/>
    <cellStyle name="ÄÞ¸¶ [0]_ÇÒºÎ project 7 5" xfId="8425"/>
    <cellStyle name="AÞ¸¶ [0]_COºI project 7 6" xfId="9428"/>
    <cellStyle name="ÄÞ¸¶ [0]_ÇÒºÎ project 7 6" xfId="8242"/>
    <cellStyle name="AÞ¸¶ [0]_COºI project 7 7" xfId="9910"/>
    <cellStyle name="ÄÞ¸¶ [0]_ÇÒºÎ project 7 7" xfId="3670"/>
    <cellStyle name="AÞ¸¶ [0]_COºI project 7 8" xfId="10284"/>
    <cellStyle name="ÄÞ¸¶ [0]_ÇÒºÎ project 7 8" xfId="8726"/>
    <cellStyle name="AÞ¸¶ [0]_COºI project 7 9" xfId="10624"/>
    <cellStyle name="ÄÞ¸¶ [0]_ÇÒºÎ project 7 9" xfId="9531"/>
    <cellStyle name="AÞ¸¶ [0]_COºI project 8" xfId="2892"/>
    <cellStyle name="ÄÞ¸¶ [0]_ÇÒºÎ project 8" xfId="2893"/>
    <cellStyle name="AÞ¸¶ [0]_COºI project 8 10" xfId="11046"/>
    <cellStyle name="ÄÞ¸¶ [0]_ÇÒºÎ project 8 10" xfId="11006"/>
    <cellStyle name="AÞ¸¶ [0]_COºI project 8 2" xfId="5067"/>
    <cellStyle name="ÄÞ¸¶ [0]_ÇÒºÎ project 8 2" xfId="5071"/>
    <cellStyle name="AÞ¸¶ [0]_COºI project 8 3" xfId="7845"/>
    <cellStyle name="ÄÞ¸¶ [0]_ÇÒºÎ project 8 3" xfId="7847"/>
    <cellStyle name="AÞ¸¶ [0]_COºI project 8 4" xfId="8529"/>
    <cellStyle name="ÄÞ¸¶ [0]_ÇÒºÎ project 8 4" xfId="8444"/>
    <cellStyle name="AÞ¸¶ [0]_COºI project 8 5" xfId="9413"/>
    <cellStyle name="ÄÞ¸¶ [0]_ÇÒºÎ project 8 5" xfId="9338"/>
    <cellStyle name="AÞ¸¶ [0]_COºI project 8 6" xfId="9895"/>
    <cellStyle name="ÄÞ¸¶ [0]_ÇÒºÎ project 8 6" xfId="8608"/>
    <cellStyle name="AÞ¸¶ [0]_COºI project 8 7" xfId="10272"/>
    <cellStyle name="ÄÞ¸¶ [0]_ÇÒºÎ project 8 7" xfId="8842"/>
    <cellStyle name="AÞ¸¶ [0]_COºI project 8 8" xfId="10615"/>
    <cellStyle name="ÄÞ¸¶ [0]_ÇÒºÎ project 8 8" xfId="7410"/>
    <cellStyle name="AÞ¸¶ [0]_COºI project 8 9" xfId="10882"/>
    <cellStyle name="ÄÞ¸¶ [0]_ÇÒºÎ project 8 9" xfId="8656"/>
    <cellStyle name="AÞ¸¶ [0]_COºI project 9" xfId="2894"/>
    <cellStyle name="ÄÞ¸¶ [0]_ÇÒºÎ project 9" xfId="2895"/>
    <cellStyle name="AÞ¸¶ [0]_COºI project 9 10" xfId="10700"/>
    <cellStyle name="ÄÞ¸¶ [0]_ÇÒºÎ project 9 10" xfId="10360"/>
    <cellStyle name="AÞ¸¶ [0]_COºI project 9 2" xfId="5113"/>
    <cellStyle name="ÄÞ¸¶ [0]_ÇÒºÎ project 9 2" xfId="5112"/>
    <cellStyle name="AÞ¸¶ [0]_COºI project 9 3" xfId="7885"/>
    <cellStyle name="ÄÞ¸¶ [0]_ÇÒºÎ project 9 3" xfId="7884"/>
    <cellStyle name="AÞ¸¶ [0]_COºI project 9 4" xfId="8878"/>
    <cellStyle name="ÄÞ¸¶ [0]_ÇÒºÎ project 9 4" xfId="8915"/>
    <cellStyle name="AÞ¸¶ [0]_COºI project 9 5" xfId="7555"/>
    <cellStyle name="ÄÞ¸¶ [0]_ÇÒºÎ project 9 5" xfId="8304"/>
    <cellStyle name="AÞ¸¶ [0]_COºI project 9 6" xfId="7124"/>
    <cellStyle name="ÄÞ¸¶ [0]_ÇÒºÎ project 9 6" xfId="7670"/>
    <cellStyle name="AÞ¸¶ [0]_COºI project 9 7" xfId="8175"/>
    <cellStyle name="ÄÞ¸¶ [0]_ÇÒºÎ project 9 7" xfId="8576"/>
    <cellStyle name="AÞ¸¶ [0]_COºI project 9 8" xfId="3699"/>
    <cellStyle name="ÄÞ¸¶ [0]_ÇÒºÎ project 9 8" xfId="8080"/>
    <cellStyle name="AÞ¸¶ [0]_COºI project 9 9" xfId="3535"/>
    <cellStyle name="ÄÞ¸¶ [0]_ÇÒºÎ project 9 9" xfId="9159"/>
    <cellStyle name="AÞ¸¶ [0]_laroux" xfId="2896"/>
    <cellStyle name="ÄÞ¸¶ [0]_laroux" xfId="746"/>
    <cellStyle name="AÞ¸¶ [0]_laroux 10" xfId="2897"/>
    <cellStyle name="ÄÞ¸¶ [0]_laroux 10" xfId="2898"/>
    <cellStyle name="AÞ¸¶ [0]_laroux 10 10" xfId="11005"/>
    <cellStyle name="ÄÞ¸¶ [0]_laroux 10 10" xfId="9331"/>
    <cellStyle name="AÞ¸¶ [0]_laroux 10 2" xfId="5072"/>
    <cellStyle name="ÄÞ¸¶ [0]_laroux 10 2" xfId="5079"/>
    <cellStyle name="AÞ¸¶ [0]_laroux 10 3" xfId="7848"/>
    <cellStyle name="ÄÞ¸¶ [0]_laroux 10 3" xfId="7854"/>
    <cellStyle name="AÞ¸¶ [0]_laroux 10 4" xfId="8446"/>
    <cellStyle name="ÄÞ¸¶ [0]_laroux 10 4" xfId="8264"/>
    <cellStyle name="AÞ¸¶ [0]_laroux 10 5" xfId="9337"/>
    <cellStyle name="ÄÞ¸¶ [0]_laroux 10 5" xfId="3414"/>
    <cellStyle name="AÞ¸¶ [0]_laroux 10 6" xfId="9825"/>
    <cellStyle name="ÄÞ¸¶ [0]_laroux 10 6" xfId="9652"/>
    <cellStyle name="AÞ¸¶ [0]_laroux 10 7" xfId="10218"/>
    <cellStyle name="ÄÞ¸¶ [0]_laroux 10 7" xfId="10057"/>
    <cellStyle name="AÞ¸¶ [0]_laroux 10 8" xfId="10562"/>
    <cellStyle name="ÄÞ¸¶ [0]_laroux 10 8" xfId="10420"/>
    <cellStyle name="AÞ¸¶ [0]_laroux 10 9" xfId="10845"/>
    <cellStyle name="ÄÞ¸¶ [0]_laroux 10 9" xfId="10740"/>
    <cellStyle name="AÞ¸¶ [0]_laroux 11" xfId="2899"/>
    <cellStyle name="ÄÞ¸¶ [0]_laroux 11" xfId="2900"/>
    <cellStyle name="AÞ¸¶ [0]_laroux 11 10" xfId="10642"/>
    <cellStyle name="ÄÞ¸¶ [0]_laroux 11 10" xfId="8525"/>
    <cellStyle name="AÞ¸¶ [0]_laroux 11 2" xfId="5107"/>
    <cellStyle name="ÄÞ¸¶ [0]_laroux 11 2" xfId="5098"/>
    <cellStyle name="AÞ¸¶ [0]_laroux 11 3" xfId="7880"/>
    <cellStyle name="ÄÞ¸¶ [0]_laroux 11 3" xfId="7873"/>
    <cellStyle name="AÞ¸¶ [0]_laroux 11 4" xfId="8988"/>
    <cellStyle name="ÄÞ¸¶ [0]_laroux 11 4" xfId="9103"/>
    <cellStyle name="AÞ¸¶ [0]_laroux 11 5" xfId="7165"/>
    <cellStyle name="ÄÞ¸¶ [0]_laroux 11 5" xfId="7151"/>
    <cellStyle name="AÞ¸¶ [0]_laroux 11 6" xfId="9102"/>
    <cellStyle name="ÄÞ¸¶ [0]_laroux 11 6" xfId="9194"/>
    <cellStyle name="AÞ¸¶ [0]_laroux 11 7" xfId="8491"/>
    <cellStyle name="ÄÞ¸¶ [0]_laroux 11 7" xfId="9658"/>
    <cellStyle name="AÞ¸¶ [0]_laroux 11 8" xfId="8602"/>
    <cellStyle name="ÄÞ¸¶ [0]_laroux 11 8" xfId="10061"/>
    <cellStyle name="AÞ¸¶ [0]_laroux 11 9" xfId="9264"/>
    <cellStyle name="ÄÞ¸¶ [0]_laroux 11 9" xfId="10426"/>
    <cellStyle name="AÞ¸¶ [0]_laroux 12" xfId="2901"/>
    <cellStyle name="ÄÞ¸¶ [0]_laroux 12" xfId="2902"/>
    <cellStyle name="AÞ¸¶ [0]_laroux 12 10" xfId="10862"/>
    <cellStyle name="ÄÞ¸¶ [0]_laroux 12 10" xfId="11047"/>
    <cellStyle name="AÞ¸¶ [0]_laroux 12 2" xfId="5044"/>
    <cellStyle name="ÄÞ¸¶ [0]_laroux 12 2" xfId="5066"/>
    <cellStyle name="AÞ¸¶ [0]_laroux 12 3" xfId="7827"/>
    <cellStyle name="ÄÞ¸¶ [0]_laroux 12 3" xfId="7844"/>
    <cellStyle name="AÞ¸¶ [0]_laroux 12 4" xfId="8944"/>
    <cellStyle name="ÄÞ¸¶ [0]_laroux 12 4" xfId="8559"/>
    <cellStyle name="AÞ¸¶ [0]_laroux 12 5" xfId="8803"/>
    <cellStyle name="ÄÞ¸¶ [0]_laroux 12 5" xfId="9442"/>
    <cellStyle name="AÞ¸¶ [0]_laroux 12 6" xfId="8615"/>
    <cellStyle name="ÄÞ¸¶ [0]_laroux 12 6" xfId="9920"/>
    <cellStyle name="AÞ¸¶ [0]_laroux 12 7" xfId="9590"/>
    <cellStyle name="ÄÞ¸¶ [0]_laroux 12 7" xfId="10295"/>
    <cellStyle name="AÞ¸¶ [0]_laroux 12 8" xfId="10018"/>
    <cellStyle name="ÄÞ¸¶ [0]_laroux 12 8" xfId="10632"/>
    <cellStyle name="AÞ¸¶ [0]_laroux 12 9" xfId="10387"/>
    <cellStyle name="ÄÞ¸¶ [0]_laroux 12 9" xfId="10899"/>
    <cellStyle name="AÞ¸¶ [0]_laroux 13" xfId="2903"/>
    <cellStyle name="ÄÞ¸¶ [0]_laroux 13" xfId="2904"/>
    <cellStyle name="AÞ¸¶ [0]_laroux 13 10" xfId="11022"/>
    <cellStyle name="ÄÞ¸¶ [0]_laroux 13 10" xfId="11138"/>
    <cellStyle name="AÞ¸¶ [0]_laroux 13 2" xfId="5132"/>
    <cellStyle name="ÄÞ¸¶ [0]_laroux 13 2" xfId="5115"/>
    <cellStyle name="AÞ¸¶ [0]_laroux 13 3" xfId="7901"/>
    <cellStyle name="ÄÞ¸¶ [0]_laroux 13 3" xfId="7887"/>
    <cellStyle name="AÞ¸¶ [0]_laroux 13 4" xfId="8496"/>
    <cellStyle name="ÄÞ¸¶ [0]_laroux 13 4" xfId="8841"/>
    <cellStyle name="AÞ¸¶ [0]_laroux 13 5" xfId="9383"/>
    <cellStyle name="ÄÞ¸¶ [0]_laroux 13 5" xfId="8865"/>
    <cellStyle name="AÞ¸¶ [0]_laroux 13 6" xfId="9869"/>
    <cellStyle name="ÄÞ¸¶ [0]_laroux 13 6" xfId="9223"/>
    <cellStyle name="AÞ¸¶ [0]_laroux 13 7" xfId="10249"/>
    <cellStyle name="ÄÞ¸¶ [0]_laroux 13 7" xfId="9722"/>
    <cellStyle name="AÞ¸¶ [0]_laroux 13 8" xfId="10593"/>
    <cellStyle name="ÄÞ¸¶ [0]_laroux 13 8" xfId="10121"/>
    <cellStyle name="AÞ¸¶ [0]_laroux 13 9" xfId="10867"/>
    <cellStyle name="ÄÞ¸¶ [0]_laroux 13 9" xfId="10479"/>
    <cellStyle name="AÞ¸¶ [0]_laroux 14" xfId="2905"/>
    <cellStyle name="ÄÞ¸¶ [0]_laroux 14" xfId="2906"/>
    <cellStyle name="AÞ¸¶ [0]_laroux 14 10" xfId="7659"/>
    <cellStyle name="ÄÞ¸¶ [0]_laroux 14 10" xfId="10407"/>
    <cellStyle name="AÞ¸¶ [0]_laroux 14 2" xfId="5018"/>
    <cellStyle name="ÄÞ¸¶ [0]_laroux 14 2" xfId="5041"/>
    <cellStyle name="AÞ¸¶ [0]_laroux 14 3" xfId="7802"/>
    <cellStyle name="ÄÞ¸¶ [0]_laroux 14 3" xfId="7824"/>
    <cellStyle name="AÞ¸¶ [0]_laroux 14 4" xfId="7487"/>
    <cellStyle name="ÄÞ¸¶ [0]_laroux 14 4" xfId="9009"/>
    <cellStyle name="AÞ¸¶ [0]_laroux 14 5" xfId="6960"/>
    <cellStyle name="ÄÞ¸¶ [0]_laroux 14 5" xfId="7463"/>
    <cellStyle name="AÞ¸¶ [0]_laroux 14 6" xfId="9607"/>
    <cellStyle name="ÄÞ¸¶ [0]_laroux 14 6" xfId="9254"/>
    <cellStyle name="AÞ¸¶ [0]_laroux 14 7" xfId="10020"/>
    <cellStyle name="ÄÞ¸¶ [0]_laroux 14 7" xfId="9748"/>
    <cellStyle name="AÞ¸¶ [0]_laroux 14 8" xfId="10389"/>
    <cellStyle name="ÄÞ¸¶ [0]_laroux 14 8" xfId="10143"/>
    <cellStyle name="AÞ¸¶ [0]_laroux 14 9" xfId="10712"/>
    <cellStyle name="ÄÞ¸¶ [0]_laroux 14 9" xfId="10497"/>
    <cellStyle name="AÞ¸¶ [0]_laroux 15" xfId="5160"/>
    <cellStyle name="ÄÞ¸¶ [0]_laroux 15" xfId="5135"/>
    <cellStyle name="AÞ¸¶ [0]_laroux 16" xfId="4972"/>
    <cellStyle name="ÄÞ¸¶ [0]_laroux 16" xfId="5011"/>
    <cellStyle name="AÞ¸¶ [0]_laroux 17" xfId="5203"/>
    <cellStyle name="ÄÞ¸¶ [0]_laroux 17" xfId="5167"/>
    <cellStyle name="AÞ¸¶ [0]_laroux 18" xfId="4923"/>
    <cellStyle name="ÄÞ¸¶ [0]_laroux 18" xfId="4965"/>
    <cellStyle name="AÞ¸¶ [0]_laroux 19" xfId="5250"/>
    <cellStyle name="ÄÞ¸¶ [0]_laroux 19" xfId="5212"/>
    <cellStyle name="AÞ¸¶ [0]_laroux 2" xfId="747"/>
    <cellStyle name="ÄÞ¸¶ [0]_laroux 2" xfId="2907"/>
    <cellStyle name="AÞ¸¶ [0]_laroux 2 10" xfId="10872"/>
    <cellStyle name="ÄÞ¸¶ [0]_laroux 2 10" xfId="11025"/>
    <cellStyle name="AÞ¸¶ [0]_laroux 2 11" xfId="11026"/>
    <cellStyle name="ÄÞ¸¶ [0]_laroux 2 2" xfId="4271"/>
    <cellStyle name="AÞ¸¶ [0]_laroux 2 3" xfId="4270"/>
    <cellStyle name="ÄÞ¸¶ [0]_laroux 2 3" xfId="7259"/>
    <cellStyle name="AÞ¸¶ [0]_laroux 2 4" xfId="7258"/>
    <cellStyle name="ÄÞ¸¶ [0]_laroux 2 4" xfId="8462"/>
    <cellStyle name="AÞ¸¶ [0]_laroux 2 5" xfId="8503"/>
    <cellStyle name="ÄÞ¸¶ [0]_laroux 2 5" xfId="9389"/>
    <cellStyle name="AÞ¸¶ [0]_laroux 2 6" xfId="9390"/>
    <cellStyle name="ÄÞ¸¶ [0]_laroux 2 6" xfId="9874"/>
    <cellStyle name="AÞ¸¶ [0]_laroux 2 7" xfId="9875"/>
    <cellStyle name="ÄÞ¸¶ [0]_laroux 2 7" xfId="10254"/>
    <cellStyle name="AÞ¸¶ [0]_laroux 2 8" xfId="10255"/>
    <cellStyle name="ÄÞ¸¶ [0]_laroux 2 8" xfId="10598"/>
    <cellStyle name="AÞ¸¶ [0]_laroux 2 9" xfId="10599"/>
    <cellStyle name="ÄÞ¸¶ [0]_laroux 2 9" xfId="10871"/>
    <cellStyle name="AÞ¸¶ [0]_laroux 20" xfId="4866"/>
    <cellStyle name="ÄÞ¸¶ [0]_laroux 20" xfId="4911"/>
    <cellStyle name="AÞ¸¶ [0]_laroux 21" xfId="5311"/>
    <cellStyle name="ÄÞ¸¶ [0]_laroux 21" xfId="5263"/>
    <cellStyle name="AÞ¸¶ [0]_laroux 22" xfId="3799"/>
    <cellStyle name="ÄÞ¸¶ [0]_laroux 22" xfId="4850"/>
    <cellStyle name="AÞ¸¶ [0]_laroux 23" xfId="5373"/>
    <cellStyle name="ÄÞ¸¶ [0]_laroux 23" xfId="5322"/>
    <cellStyle name="AÞ¸¶ [0]_laroux 24" xfId="4123"/>
    <cellStyle name="ÄÞ¸¶ [0]_laroux 24" xfId="3888"/>
    <cellStyle name="AÞ¸¶ [0]_laroux 25" xfId="5435"/>
    <cellStyle name="ÄÞ¸¶ [0]_laroux 25" xfId="5384"/>
    <cellStyle name="AÞ¸¶ [0]_laroux 26" xfId="4416"/>
    <cellStyle name="ÄÞ¸¶ [0]_laroux 26" xfId="4221"/>
    <cellStyle name="AÞ¸¶ [0]_laroux 27" xfId="5497"/>
    <cellStyle name="ÄÞ¸¶ [0]_laroux 27" xfId="5446"/>
    <cellStyle name="AÞ¸¶ [0]_laroux 28" xfId="4578"/>
    <cellStyle name="ÄÞ¸¶ [0]_laroux 28" xfId="4445"/>
    <cellStyle name="AÞ¸¶ [0]_laroux 29" xfId="5564"/>
    <cellStyle name="ÄÞ¸¶ [0]_laroux 29" xfId="5508"/>
    <cellStyle name="AÞ¸¶ [0]_laroux 3" xfId="4268"/>
    <cellStyle name="ÄÞ¸¶ [0]_laroux 3" xfId="2908"/>
    <cellStyle name="AÞ¸¶ [0]_laroux 3 2" xfId="2909"/>
    <cellStyle name="ÄÞ¸¶ [0]_laroux 3 2" xfId="4269"/>
    <cellStyle name="AÞ¸¶ [0]_laroux 30" xfId="4801"/>
    <cellStyle name="ÄÞ¸¶ [0]_laroux 30" xfId="4621"/>
    <cellStyle name="AÞ¸¶ [0]_laroux 31" xfId="5625"/>
    <cellStyle name="ÄÞ¸¶ [0]_laroux 31" xfId="5574"/>
    <cellStyle name="AÞ¸¶ [0]_laroux 32" xfId="5677"/>
    <cellStyle name="ÄÞ¸¶ [0]_laroux 32" xfId="4837"/>
    <cellStyle name="AÞ¸¶ [0]_laroux 33" xfId="5757"/>
    <cellStyle name="ÄÞ¸¶ [0]_laroux 33" xfId="5707"/>
    <cellStyle name="AÞ¸¶ [0]_laroux 34" xfId="5821"/>
    <cellStyle name="ÄÞ¸¶ [0]_laroux 34" xfId="5688"/>
    <cellStyle name="AÞ¸¶ [0]_laroux 35" xfId="5883"/>
    <cellStyle name="ÄÞ¸¶ [0]_laroux 35" xfId="5768"/>
    <cellStyle name="AÞ¸¶ [0]_laroux 36" xfId="5947"/>
    <cellStyle name="ÄÞ¸¶ [0]_laroux 36" xfId="5832"/>
    <cellStyle name="AÞ¸¶ [0]_laroux 37" xfId="6009"/>
    <cellStyle name="ÄÞ¸¶ [0]_laroux 37" xfId="5894"/>
    <cellStyle name="AÞ¸¶ [0]_laroux 38" xfId="6073"/>
    <cellStyle name="ÄÞ¸¶ [0]_laroux 38" xfId="5958"/>
    <cellStyle name="AÞ¸¶ [0]_laroux 39" xfId="6135"/>
    <cellStyle name="ÄÞ¸¶ [0]_laroux 39" xfId="6020"/>
    <cellStyle name="AÞ¸¶ [0]_laroux 4" xfId="5063"/>
    <cellStyle name="ÄÞ¸¶ [0]_laroux 4" xfId="2910"/>
    <cellStyle name="AÞ¸¶ [0]_laroux 4 2" xfId="2911"/>
    <cellStyle name="ÄÞ¸¶ [0]_laroux 4 2" xfId="5064"/>
    <cellStyle name="AÞ¸¶ [0]_laroux 40" xfId="6197"/>
    <cellStyle name="ÄÞ¸¶ [0]_laroux 40" xfId="6084"/>
    <cellStyle name="AÞ¸¶ [0]_laroux 41" xfId="6259"/>
    <cellStyle name="ÄÞ¸¶ [0]_laroux 41" xfId="6146"/>
    <cellStyle name="AÞ¸¶ [0]_laroux 42" xfId="6320"/>
    <cellStyle name="ÄÞ¸¶ [0]_laroux 42" xfId="6208"/>
    <cellStyle name="AÞ¸¶ [0]_laroux 5" xfId="5057"/>
    <cellStyle name="ÄÞ¸¶ [0]_laroux 5" xfId="2912"/>
    <cellStyle name="AÞ¸¶ [0]_laroux 5 2" xfId="2913"/>
    <cellStyle name="ÄÞ¸¶ [0]_laroux 5 2" xfId="5054"/>
    <cellStyle name="AÞ¸¶ [0]_laroux 6" xfId="5085"/>
    <cellStyle name="ÄÞ¸¶ [0]_laroux 6" xfId="2914"/>
    <cellStyle name="AÞ¸¶ [0]_laroux 7" xfId="2915"/>
    <cellStyle name="ÄÞ¸¶ [0]_laroux 7" xfId="2916"/>
    <cellStyle name="AÞ¸¶ [0]_laroux 7 10" xfId="10890"/>
    <cellStyle name="ÄÞ¸¶ [0]_laroux 7 10" xfId="4834"/>
    <cellStyle name="AÞ¸¶ [0]_laroux 7 2" xfId="5087"/>
    <cellStyle name="ÄÞ¸¶ [0]_laroux 7 2" xfId="5086"/>
    <cellStyle name="AÞ¸¶ [0]_laroux 7 3" xfId="7861"/>
    <cellStyle name="ÄÞ¸¶ [0]_laroux 7 3" xfId="7860"/>
    <cellStyle name="AÞ¸¶ [0]_laroux 7 4" xfId="7274"/>
    <cellStyle name="ÄÞ¸¶ [0]_laroux 7 4" xfId="7275"/>
    <cellStyle name="AÞ¸¶ [0]_laroux 7 5" xfId="7068"/>
    <cellStyle name="ÄÞ¸¶ [0]_laroux 7 5" xfId="7067"/>
    <cellStyle name="AÞ¸¶ [0]_laroux 7 6" xfId="7403"/>
    <cellStyle name="ÄÞ¸¶ [0]_laroux 7 6" xfId="7596"/>
    <cellStyle name="AÞ¸¶ [0]_laroux 7 7" xfId="9439"/>
    <cellStyle name="ÄÞ¸¶ [0]_laroux 7 7" xfId="3520"/>
    <cellStyle name="AÞ¸¶ [0]_laroux 7 8" xfId="9918"/>
    <cellStyle name="ÄÞ¸¶ [0]_laroux 7 8" xfId="8009"/>
    <cellStyle name="AÞ¸¶ [0]_laroux 7 9" xfId="10293"/>
    <cellStyle name="ÄÞ¸¶ [0]_laroux 7 9" xfId="7456"/>
    <cellStyle name="AÞ¸¶ [0]_laroux 8" xfId="2917"/>
    <cellStyle name="ÄÞ¸¶ [0]_laroux 8" xfId="2918"/>
    <cellStyle name="AÞ¸¶ [0]_laroux 8 10" xfId="9199"/>
    <cellStyle name="ÄÞ¸¶ [0]_laroux 8 10" xfId="8346"/>
    <cellStyle name="AÞ¸¶ [0]_laroux 8 2" xfId="5081"/>
    <cellStyle name="ÄÞ¸¶ [0]_laroux 8 2" xfId="5084"/>
    <cellStyle name="AÞ¸¶ [0]_laroux 8 3" xfId="7857"/>
    <cellStyle name="ÄÞ¸¶ [0]_laroux 8 3" xfId="7858"/>
    <cellStyle name="AÞ¸¶ [0]_laroux 8 4" xfId="8228"/>
    <cellStyle name="ÄÞ¸¶ [0]_laroux 8 4" xfId="7390"/>
    <cellStyle name="AÞ¸¶ [0]_laroux 8 5" xfId="6956"/>
    <cellStyle name="ÄÞ¸¶ [0]_laroux 8 5" xfId="3622"/>
    <cellStyle name="AÞ¸¶ [0]_laroux 8 6" xfId="9611"/>
    <cellStyle name="ÄÞ¸¶ [0]_laroux 8 6" xfId="8244"/>
    <cellStyle name="AÞ¸¶ [0]_laroux 8 7" xfId="10023"/>
    <cellStyle name="ÄÞ¸¶ [0]_laroux 8 7" xfId="7006"/>
    <cellStyle name="AÞ¸¶ [0]_laroux 8 8" xfId="10391"/>
    <cellStyle name="ÄÞ¸¶ [0]_laroux 8 8" xfId="7608"/>
    <cellStyle name="AÞ¸¶ [0]_laroux 8 9" xfId="10716"/>
    <cellStyle name="ÄÞ¸¶ [0]_laroux 8 9" xfId="8490"/>
    <cellStyle name="AÞ¸¶ [0]_laroux 9" xfId="2919"/>
    <cellStyle name="ÄÞ¸¶ [0]_laroux 9" xfId="2920"/>
    <cellStyle name="AÞ¸¶ [0]_laroux 9 10" xfId="10597"/>
    <cellStyle name="ÄÞ¸¶ [0]_laroux 9 10" xfId="10833"/>
    <cellStyle name="AÞ¸¶ [0]_laroux 9 2" xfId="5092"/>
    <cellStyle name="ÄÞ¸¶ [0]_laroux 9 2" xfId="5089"/>
    <cellStyle name="AÞ¸¶ [0]_laroux 9 3" xfId="7867"/>
    <cellStyle name="ÄÞ¸¶ [0]_laroux 9 3" xfId="7864"/>
    <cellStyle name="AÞ¸¶ [0]_laroux 9 4" xfId="7206"/>
    <cellStyle name="ÄÞ¸¶ [0]_laroux 9 4" xfId="7012"/>
    <cellStyle name="AÞ¸¶ [0]_laroux 9 5" xfId="8470"/>
    <cellStyle name="ÄÞ¸¶ [0]_laroux 9 5" xfId="7092"/>
    <cellStyle name="AÞ¸¶ [0]_laroux 9 6" xfId="8199"/>
    <cellStyle name="ÄÞ¸¶ [0]_laroux 9 6" xfId="9056"/>
    <cellStyle name="AÞ¸¶ [0]_laroux 9 7" xfId="3672"/>
    <cellStyle name="ÄÞ¸¶ [0]_laroux 9 7" xfId="7039"/>
    <cellStyle name="AÞ¸¶ [0]_laroux 9 8" xfId="7585"/>
    <cellStyle name="ÄÞ¸¶ [0]_laroux 9 8" xfId="8797"/>
    <cellStyle name="AÞ¸¶ [0]_laroux 9 9" xfId="3515"/>
    <cellStyle name="ÄÞ¸¶ [0]_laroux 9 9" xfId="8882"/>
    <cellStyle name="AÞ¸¶ [0]_laroux_1" xfId="2921"/>
    <cellStyle name="ÄÞ¸¶ [0]_laroux_1" xfId="748"/>
    <cellStyle name="AÞ¸¶ [0]_laroux_2" xfId="749"/>
    <cellStyle name="ÄÞ¸¶ [0]_laroux_2" xfId="750"/>
    <cellStyle name="AÞ¸¶ [0]_laroux_2 10" xfId="751"/>
    <cellStyle name="ÄÞ¸¶ [0]_laroux_2 10" xfId="2922"/>
    <cellStyle name="AÞ¸¶ [0]_laroux_2 10 10" xfId="10995"/>
    <cellStyle name="ÄÞ¸¶ [0]_laroux_2 10 10" xfId="8481"/>
    <cellStyle name="AÞ¸¶ [0]_laroux_2 10 2" xfId="4276"/>
    <cellStyle name="ÄÞ¸¶ [0]_laroux_2 10 2" xfId="5102"/>
    <cellStyle name="AÞ¸¶ [0]_laroux_2 10 3" xfId="7263"/>
    <cellStyle name="ÄÞ¸¶ [0]_laroux_2 10 3" xfId="7877"/>
    <cellStyle name="AÞ¸¶ [0]_laroux_2 10 4" xfId="8374"/>
    <cellStyle name="ÄÞ¸¶ [0]_laroux_2 10 4" xfId="9050"/>
    <cellStyle name="AÞ¸¶ [0]_laroux_2 10 5" xfId="3580"/>
    <cellStyle name="ÄÞ¸¶ [0]_laroux_2 10 5" xfId="9149"/>
    <cellStyle name="AÞ¸¶ [0]_laroux_2 10 6" xfId="9772"/>
    <cellStyle name="ÄÞ¸¶ [0]_laroux_2 10 6" xfId="3621"/>
    <cellStyle name="AÞ¸¶ [0]_laroux_2 10 7" xfId="10165"/>
    <cellStyle name="ÄÞ¸¶ [0]_laroux_2 10 7" xfId="7158"/>
    <cellStyle name="AÞ¸¶ [0]_laroux_2 10 8" xfId="10514"/>
    <cellStyle name="ÄÞ¸¶ [0]_laroux_2 10 8" xfId="9086"/>
    <cellStyle name="AÞ¸¶ [0]_laroux_2 10 9" xfId="10803"/>
    <cellStyle name="ÄÞ¸¶ [0]_laroux_2 10 9" xfId="8650"/>
    <cellStyle name="AÞ¸¶ [0]_laroux_2 11" xfId="2923"/>
    <cellStyle name="ÄÞ¸¶ [0]_laroux_2 11" xfId="2924"/>
    <cellStyle name="AÞ¸¶ [0]_laroux_2 11 10" xfId="11077"/>
    <cellStyle name="ÄÞ¸¶ [0]_laroux_2 11 10" xfId="7247"/>
    <cellStyle name="AÞ¸¶ [0]_laroux_2 11 2" xfId="5061"/>
    <cellStyle name="ÄÞ¸¶ [0]_laroux_2 11 2" xfId="5047"/>
    <cellStyle name="AÞ¸¶ [0]_laroux_2 11 3" xfId="7841"/>
    <cellStyle name="ÄÞ¸¶ [0]_laroux_2 11 3" xfId="7830"/>
    <cellStyle name="AÞ¸¶ [0]_laroux_2 11 4" xfId="8635"/>
    <cellStyle name="ÄÞ¸¶ [0]_laroux_2 11 4" xfId="8905"/>
    <cellStyle name="AÞ¸¶ [0]_laroux_2 11 5" xfId="9502"/>
    <cellStyle name="ÄÞ¸¶ [0]_laroux_2 11 5" xfId="8226"/>
    <cellStyle name="AÞ¸¶ [0]_laroux_2 11 6" xfId="9968"/>
    <cellStyle name="ÄÞ¸¶ [0]_laroux_2 11 6" xfId="7391"/>
    <cellStyle name="AÞ¸¶ [0]_laroux_2 11 7" xfId="10338"/>
    <cellStyle name="ÄÞ¸¶ [0]_laroux_2 11 7" xfId="9270"/>
    <cellStyle name="AÞ¸¶ [0]_laroux_2 11 8" xfId="10670"/>
    <cellStyle name="ÄÞ¸¶ [0]_laroux_2 11 8" xfId="9763"/>
    <cellStyle name="AÞ¸¶ [0]_laroux_2 11 9" xfId="10932"/>
    <cellStyle name="ÄÞ¸¶ [0]_laroux_2 11 9" xfId="10157"/>
    <cellStyle name="AÞ¸¶ [0]_laroux_2 12" xfId="2925"/>
    <cellStyle name="ÄÞ¸¶ [0]_laroux_2 12" xfId="2926"/>
    <cellStyle name="AÞ¸¶ [0]_laroux_2 12 10" xfId="11139"/>
    <cellStyle name="ÄÞ¸¶ [0]_laroux_2 12 10" xfId="11094"/>
    <cellStyle name="AÞ¸¶ [0]_laroux_2 12 2" xfId="5116"/>
    <cellStyle name="ÄÞ¸¶ [0]_laroux_2 12 2" xfId="5122"/>
    <cellStyle name="AÞ¸¶ [0]_laroux_2 12 3" xfId="7888"/>
    <cellStyle name="ÄÞ¸¶ [0]_laroux_2 12 3" xfId="7894"/>
    <cellStyle name="AÞ¸¶ [0]_laroux_2 12 4" xfId="8798"/>
    <cellStyle name="ÄÞ¸¶ [0]_laroux_2 12 4" xfId="8684"/>
    <cellStyle name="AÞ¸¶ [0]_laroux_2 12 5" xfId="9005"/>
    <cellStyle name="ÄÞ¸¶ [0]_laroux_2 12 5" xfId="9528"/>
    <cellStyle name="AÞ¸¶ [0]_laroux_2 12 6" xfId="8299"/>
    <cellStyle name="ÄÞ¸¶ [0]_laroux_2 12 6" xfId="9989"/>
    <cellStyle name="AÞ¸¶ [0]_laroux_2 12 7" xfId="8066"/>
    <cellStyle name="ÄÞ¸¶ [0]_laroux_2 12 7" xfId="10357"/>
    <cellStyle name="AÞ¸¶ [0]_laroux_2 12 8" xfId="8021"/>
    <cellStyle name="ÄÞ¸¶ [0]_laroux_2 12 8" xfId="10685"/>
    <cellStyle name="AÞ¸¶ [0]_laroux_2 12 9" xfId="8294"/>
    <cellStyle name="ÄÞ¸¶ [0]_laroux_2 12 9" xfId="10946"/>
    <cellStyle name="AÞ¸¶ [0]_laroux_2 13" xfId="2927"/>
    <cellStyle name="ÄÞ¸¶ [0]_laroux_2 13" xfId="2928"/>
    <cellStyle name="AÞ¸¶ [0]_laroux_2 13 10" xfId="10678"/>
    <cellStyle name="ÄÞ¸¶ [0]_laroux_2 13 10" xfId="10956"/>
    <cellStyle name="AÞ¸¶ [0]_laroux_2 13 2" xfId="5040"/>
    <cellStyle name="ÄÞ¸¶ [0]_laroux_2 13 2" xfId="5026"/>
    <cellStyle name="AÞ¸¶ [0]_laroux_2 13 3" xfId="7823"/>
    <cellStyle name="ÄÞ¸¶ [0]_laroux_2 13 3" xfId="7810"/>
    <cellStyle name="AÞ¸¶ [0]_laroux_2 13 4" xfId="9010"/>
    <cellStyle name="ÄÞ¸¶ [0]_laroux_2 13 4" xfId="8125"/>
    <cellStyle name="AÞ¸¶ [0]_laroux_2 13 5" xfId="7648"/>
    <cellStyle name="ÄÞ¸¶ [0]_laroux_2 13 5" xfId="7102"/>
    <cellStyle name="AÞ¸¶ [0]_laroux_2 13 6" xfId="7379"/>
    <cellStyle name="ÄÞ¸¶ [0]_laroux_2 13 6" xfId="9471"/>
    <cellStyle name="AÞ¸¶ [0]_laroux_2 13 7" xfId="6984"/>
    <cellStyle name="ÄÞ¸¶ [0]_laroux_2 13 7" xfId="3736"/>
    <cellStyle name="AÞ¸¶ [0]_laroux_2 13 8" xfId="7619"/>
    <cellStyle name="ÄÞ¸¶ [0]_laroux_2 13 8" xfId="7002"/>
    <cellStyle name="AÞ¸¶ [0]_laroux_2 13 9" xfId="7416"/>
    <cellStyle name="ÄÞ¸¶ [0]_laroux_2 13 9" xfId="7063"/>
    <cellStyle name="AÞ¸¶ [0]_laroux_2 14" xfId="2929"/>
    <cellStyle name="ÄÞ¸¶ [0]_laroux_2 14" xfId="2930"/>
    <cellStyle name="AÞ¸¶ [0]_laroux_2 14 10" xfId="10990"/>
    <cellStyle name="ÄÞ¸¶ [0]_laroux_2 14 10" xfId="10730"/>
    <cellStyle name="AÞ¸¶ [0]_laroux_2 14 2" xfId="5136"/>
    <cellStyle name="ÄÞ¸¶ [0]_laroux_2 14 2" xfId="5150"/>
    <cellStyle name="AÞ¸¶ [0]_laroux_2 14 3" xfId="7905"/>
    <cellStyle name="ÄÞ¸¶ [0]_laroux_2 14 3" xfId="7917"/>
    <cellStyle name="AÞ¸¶ [0]_laroux_2 14 4" xfId="8411"/>
    <cellStyle name="ÄÞ¸¶ [0]_laroux_2 14 4" xfId="8148"/>
    <cellStyle name="AÞ¸¶ [0]_laroux_2 14 5" xfId="9309"/>
    <cellStyle name="ÄÞ¸¶ [0]_laroux_2 14 5" xfId="7058"/>
    <cellStyle name="AÞ¸¶ [0]_laroux_2 14 6" xfId="9801"/>
    <cellStyle name="ÄÞ¸¶ [0]_laroux_2 14 6" xfId="8872"/>
    <cellStyle name="AÞ¸¶ [0]_laroux_2 14 7" xfId="10194"/>
    <cellStyle name="ÄÞ¸¶ [0]_laroux_2 14 7" xfId="8349"/>
    <cellStyle name="AÞ¸¶ [0]_laroux_2 14 8" xfId="10541"/>
    <cellStyle name="ÄÞ¸¶ [0]_laroux_2 14 8" xfId="8280"/>
    <cellStyle name="AÞ¸¶ [0]_laroux_2 14 9" xfId="10825"/>
    <cellStyle name="ÄÞ¸¶ [0]_laroux_2 14 9" xfId="7968"/>
    <cellStyle name="AÞ¸¶ [0]_laroux_2 15" xfId="5010"/>
    <cellStyle name="ÄÞ¸¶ [0]_laroux_2 15" xfId="4987"/>
    <cellStyle name="AÞ¸¶ [0]_laroux_2 16" xfId="5168"/>
    <cellStyle name="ÄÞ¸¶ [0]_laroux_2 16" xfId="5190"/>
    <cellStyle name="AÞ¸¶ [0]_laroux_2 17" xfId="4964"/>
    <cellStyle name="ÄÞ¸¶ [0]_laroux_2 17" xfId="4936"/>
    <cellStyle name="AÞ¸¶ [0]_laroux_2 18" xfId="5213"/>
    <cellStyle name="ÄÞ¸¶ [0]_laroux_2 18" xfId="5237"/>
    <cellStyle name="AÞ¸¶ [0]_laroux_2 19" xfId="4910"/>
    <cellStyle name="ÄÞ¸¶ [0]_laroux_2 19" xfId="4880"/>
    <cellStyle name="AÞ¸¶ [0]_laroux_2 2" xfId="2931"/>
    <cellStyle name="ÄÞ¸¶ [0]_laroux_2 2" xfId="2932"/>
    <cellStyle name="AÞ¸¶ [0]_laroux_2 2 10" xfId="10831"/>
    <cellStyle name="ÄÞ¸¶ [0]_laroux_2 2 10" xfId="10979"/>
    <cellStyle name="AÞ¸¶ [0]_laroux_2 2 11" xfId="11012"/>
    <cellStyle name="ÄÞ¸¶ [0]_laroux_2 2 2" xfId="4277"/>
    <cellStyle name="AÞ¸¶ [0]_laroux_2 2 3" xfId="4274"/>
    <cellStyle name="ÄÞ¸¶ [0]_laroux_2 2 3" xfId="7264"/>
    <cellStyle name="AÞ¸¶ [0]_laroux_2 2 4" xfId="7262"/>
    <cellStyle name="ÄÞ¸¶ [0]_laroux_2 2 4" xfId="8373"/>
    <cellStyle name="AÞ¸¶ [0]_laroux_2 2 5" xfId="8417"/>
    <cellStyle name="ÄÞ¸¶ [0]_laroux_2 2 5" xfId="9278"/>
    <cellStyle name="AÞ¸¶ [0]_laroux_2 2 6" xfId="9316"/>
    <cellStyle name="ÄÞ¸¶ [0]_laroux_2 2 6" xfId="9771"/>
    <cellStyle name="AÞ¸¶ [0]_laroux_2 2 7" xfId="9807"/>
    <cellStyle name="ÄÞ¸¶ [0]_laroux_2 2 7" xfId="10164"/>
    <cellStyle name="AÞ¸¶ [0]_laroux_2 2 8" xfId="10200"/>
    <cellStyle name="ÄÞ¸¶ [0]_laroux_2 2 8" xfId="10513"/>
    <cellStyle name="AÞ¸¶ [0]_laroux_2 2 9" xfId="10547"/>
    <cellStyle name="ÄÞ¸¶ [0]_laroux_2 2 9" xfId="10802"/>
    <cellStyle name="AÞ¸¶ [0]_laroux_2 20" xfId="5264"/>
    <cellStyle name="ÄÞ¸¶ [0]_laroux_2 20" xfId="5297"/>
    <cellStyle name="AÞ¸¶ [0]_laroux_2 21" xfId="4849"/>
    <cellStyle name="ÄÞ¸¶ [0]_laroux_2 21" xfId="3769"/>
    <cellStyle name="AÞ¸¶ [0]_laroux_2 22" xfId="5325"/>
    <cellStyle name="ÄÞ¸¶ [0]_laroux_2 22" xfId="5356"/>
    <cellStyle name="AÞ¸¶ [0]_laroux_2 23" xfId="3891"/>
    <cellStyle name="ÄÞ¸¶ [0]_laroux_2 23" xfId="3937"/>
    <cellStyle name="AÞ¸¶ [0]_laroux_2 24" xfId="5385"/>
    <cellStyle name="ÄÞ¸¶ [0]_laroux_2 24" xfId="5418"/>
    <cellStyle name="AÞ¸¶ [0]_laroux_2 25" xfId="4222"/>
    <cellStyle name="ÄÞ¸¶ [0]_laroux_2 25" xfId="4374"/>
    <cellStyle name="AÞ¸¶ [0]_laroux_2 26" xfId="5447"/>
    <cellStyle name="ÄÞ¸¶ [0]_laroux_2 26" xfId="5480"/>
    <cellStyle name="AÞ¸¶ [0]_laroux_2 27" xfId="4446"/>
    <cellStyle name="ÄÞ¸¶ [0]_laroux_2 27" xfId="4526"/>
    <cellStyle name="AÞ¸¶ [0]_laroux_2 28" xfId="5510"/>
    <cellStyle name="ÄÞ¸¶ [0]_laroux_2 28" xfId="5544"/>
    <cellStyle name="AÞ¸¶ [0]_laroux_2 29" xfId="4622"/>
    <cellStyle name="ÄÞ¸¶ [0]_laroux_2 29" xfId="4759"/>
    <cellStyle name="AÞ¸¶ [0]_laroux_2 3" xfId="4278"/>
    <cellStyle name="ÄÞ¸¶ [0]_laroux_2 3" xfId="2933"/>
    <cellStyle name="AÞ¸¶ [0]_laroux_2 3 2" xfId="2934"/>
    <cellStyle name="ÄÞ¸¶ [0]_laroux_2 3 2" xfId="4279"/>
    <cellStyle name="AÞ¸¶ [0]_laroux_2 30" xfId="5575"/>
    <cellStyle name="ÄÞ¸¶ [0]_laroux_2 30" xfId="5608"/>
    <cellStyle name="AÞ¸¶ [0]_laroux_2 31" xfId="4838"/>
    <cellStyle name="ÄÞ¸¶ [0]_laroux_2 31" xfId="5660"/>
    <cellStyle name="AÞ¸¶ [0]_laroux_2 32" xfId="5708"/>
    <cellStyle name="ÄÞ¸¶ [0]_laroux_2 32" xfId="5740"/>
    <cellStyle name="AÞ¸¶ [0]_laroux_2 33" xfId="5689"/>
    <cellStyle name="ÄÞ¸¶ [0]_laroux_2 33" xfId="5804"/>
    <cellStyle name="AÞ¸¶ [0]_laroux_2 34" xfId="5769"/>
    <cellStyle name="ÄÞ¸¶ [0]_laroux_2 34" xfId="5866"/>
    <cellStyle name="AÞ¸¶ [0]_laroux_2 35" xfId="5833"/>
    <cellStyle name="ÄÞ¸¶ [0]_laroux_2 35" xfId="5930"/>
    <cellStyle name="AÞ¸¶ [0]_laroux_2 36" xfId="5895"/>
    <cellStyle name="ÄÞ¸¶ [0]_laroux_2 36" xfId="5992"/>
    <cellStyle name="AÞ¸¶ [0]_laroux_2 37" xfId="5959"/>
    <cellStyle name="ÄÞ¸¶ [0]_laroux_2 37" xfId="6056"/>
    <cellStyle name="AÞ¸¶ [0]_laroux_2 38" xfId="6021"/>
    <cellStyle name="ÄÞ¸¶ [0]_laroux_2 38" xfId="6118"/>
    <cellStyle name="AÞ¸¶ [0]_laroux_2 39" xfId="6085"/>
    <cellStyle name="ÄÞ¸¶ [0]_laroux_2 39" xfId="6180"/>
    <cellStyle name="AÞ¸¶ [0]_laroux_2 4" xfId="4280"/>
    <cellStyle name="ÄÞ¸¶ [0]_laroux_2 4" xfId="2935"/>
    <cellStyle name="AÞ¸¶ [0]_laroux_2 4 2" xfId="2936"/>
    <cellStyle name="ÄÞ¸¶ [0]_laroux_2 4 2" xfId="4281"/>
    <cellStyle name="AÞ¸¶ [0]_laroux_2 40" xfId="6147"/>
    <cellStyle name="ÄÞ¸¶ [0]_laroux_2 40" xfId="6242"/>
    <cellStyle name="AÞ¸¶ [0]_laroux_2 41" xfId="6209"/>
    <cellStyle name="ÄÞ¸¶ [0]_laroux_2 41" xfId="6303"/>
    <cellStyle name="AÞ¸¶ [0]_laroux_2 42" xfId="6270"/>
    <cellStyle name="ÄÞ¸¶ [0]_laroux_2 42" xfId="6364"/>
    <cellStyle name="AÞ¸¶ [0]_laroux_2 43" xfId="6331"/>
    <cellStyle name="ÄÞ¸¶ [0]_laroux_2 43" xfId="6424"/>
    <cellStyle name="AÞ¸¶ [0]_laroux_2 44" xfId="6391"/>
    <cellStyle name="ÄÞ¸¶ [0]_laroux_2 44" xfId="6483"/>
    <cellStyle name="AÞ¸¶ [0]_laroux_2 5" xfId="5069"/>
    <cellStyle name="ÄÞ¸¶ [0]_laroux_2 5" xfId="2937"/>
    <cellStyle name="AÞ¸¶ [0]_laroux_2 5 2" xfId="2938"/>
    <cellStyle name="ÄÞ¸¶ [0]_laroux_2 5 2" xfId="4275"/>
    <cellStyle name="AÞ¸¶ [0]_laroux_2 6" xfId="5050"/>
    <cellStyle name="ÄÞ¸¶ [0]_laroux_2 6" xfId="2939"/>
    <cellStyle name="AÞ¸¶ [0]_laroux_2 7" xfId="2940"/>
    <cellStyle name="ÄÞ¸¶ [0]_laroux_2 7" xfId="2941"/>
    <cellStyle name="AÞ¸¶ [0]_laroux_2 7 10" xfId="10856"/>
    <cellStyle name="ÄÞ¸¶ [0]_laroux_2 7 10" xfId="9898"/>
    <cellStyle name="AÞ¸¶ [0]_laroux_2 7 2" xfId="5090"/>
    <cellStyle name="ÄÞ¸¶ [0]_laroux_2 7 2" xfId="5048"/>
    <cellStyle name="AÞ¸¶ [0]_laroux_2 7 3" xfId="7865"/>
    <cellStyle name="ÄÞ¸¶ [0]_laroux_2 7 3" xfId="7831"/>
    <cellStyle name="AÞ¸¶ [0]_laroux_2 7 4" xfId="3599"/>
    <cellStyle name="ÄÞ¸¶ [0]_laroux_2 7 4" xfId="8904"/>
    <cellStyle name="AÞ¸¶ [0]_laroux_2 7 5" xfId="8549"/>
    <cellStyle name="ÄÞ¸¶ [0]_laroux_2 7 5" xfId="7285"/>
    <cellStyle name="AÞ¸¶ [0]_laroux_2 7 6" xfId="9057"/>
    <cellStyle name="ÄÞ¸¶ [0]_laroux_2 7 6" xfId="8307"/>
    <cellStyle name="AÞ¸¶ [0]_laroux_2 7 7" xfId="3504"/>
    <cellStyle name="ÄÞ¸¶ [0]_laroux_2 7 7" xfId="9514"/>
    <cellStyle name="AÞ¸¶ [0]_laroux_2 7 8" xfId="3507"/>
    <cellStyle name="ÄÞ¸¶ [0]_laroux_2 7 8" xfId="9978"/>
    <cellStyle name="AÞ¸¶ [0]_laroux_2 7 9" xfId="8586"/>
    <cellStyle name="ÄÞ¸¶ [0]_laroux_2 7 9" xfId="10345"/>
    <cellStyle name="AÞ¸¶ [0]_laroux_2 8" xfId="2942"/>
    <cellStyle name="ÄÞ¸¶ [0]_laroux_2 8" xfId="2943"/>
    <cellStyle name="AÞ¸¶ [0]_laroux_2 8 10" xfId="10970"/>
    <cellStyle name="ÄÞ¸¶ [0]_laroux_2 8 10" xfId="10743"/>
    <cellStyle name="AÞ¸¶ [0]_laroux_2 8 2" xfId="5075"/>
    <cellStyle name="ÄÞ¸¶ [0]_laroux_2 8 2" xfId="5091"/>
    <cellStyle name="AÞ¸¶ [0]_laroux_2 8 3" xfId="7851"/>
    <cellStyle name="ÄÞ¸¶ [0]_laroux_2 8 3" xfId="7866"/>
    <cellStyle name="AÞ¸¶ [0]_laroux_2 8 4" xfId="8356"/>
    <cellStyle name="ÄÞ¸¶ [0]_laroux_2 8 4" xfId="3600"/>
    <cellStyle name="AÞ¸¶ [0]_laroux_2 8 5" xfId="9260"/>
    <cellStyle name="ÄÞ¸¶ [0]_laroux_2 8 5" xfId="8510"/>
    <cellStyle name="AÞ¸¶ [0]_laroux_2 8 6" xfId="9753"/>
    <cellStyle name="ÄÞ¸¶ [0]_laroux_2 8 6" xfId="8200"/>
    <cellStyle name="AÞ¸¶ [0]_laroux_2 8 7" xfId="10148"/>
    <cellStyle name="ÄÞ¸¶ [0]_laroux_2 8 7" xfId="8665"/>
    <cellStyle name="AÞ¸¶ [0]_laroux_2 8 8" xfId="10501"/>
    <cellStyle name="ÄÞ¸¶ [0]_laroux_2 8 8" xfId="8243"/>
    <cellStyle name="AÞ¸¶ [0]_laroux_2 8 9" xfId="10790"/>
    <cellStyle name="ÄÞ¸¶ [0]_laroux_2 8 9" xfId="3516"/>
    <cellStyle name="AÞ¸¶ [0]_laroux_2 9" xfId="2944"/>
    <cellStyle name="ÄÞ¸¶ [0]_laroux_2 9" xfId="2945"/>
    <cellStyle name="AÞ¸¶ [0]_laroux_2 9 10" xfId="9757"/>
    <cellStyle name="ÄÞ¸¶ [0]_laroux_2 9 10" xfId="10984"/>
    <cellStyle name="AÞ¸¶ [0]_laroux_2 9 2" xfId="5099"/>
    <cellStyle name="ÄÞ¸¶ [0]_laroux_2 9 2" xfId="5073"/>
    <cellStyle name="AÞ¸¶ [0]_laroux_2 9 3" xfId="7874"/>
    <cellStyle name="ÄÞ¸¶ [0]_laroux_2 9 3" xfId="7849"/>
    <cellStyle name="AÞ¸¶ [0]_laroux_2 9 4" xfId="9104"/>
    <cellStyle name="ÄÞ¸¶ [0]_laroux_2 9 4" xfId="8396"/>
    <cellStyle name="AÞ¸¶ [0]_laroux_2 9 5" xfId="3710"/>
    <cellStyle name="ÄÞ¸¶ [0]_laroux_2 9 5" xfId="9299"/>
    <cellStyle name="AÞ¸¶ [0]_laroux_2 9 6" xfId="9509"/>
    <cellStyle name="ÄÞ¸¶ [0]_laroux_2 9 6" xfId="9791"/>
    <cellStyle name="AÞ¸¶ [0]_laroux_2 9 7" xfId="9424"/>
    <cellStyle name="ÄÞ¸¶ [0]_laroux_2 9 7" xfId="10186"/>
    <cellStyle name="AÞ¸¶ [0]_laroux_2 9 8" xfId="9873"/>
    <cellStyle name="ÄÞ¸¶ [0]_laroux_2 9 8" xfId="10532"/>
    <cellStyle name="AÞ¸¶ [0]_laroux_2 9 9" xfId="10253"/>
    <cellStyle name="ÄÞ¸¶ [0]_laroux_2 9 9" xfId="10819"/>
    <cellStyle name="AÞ¸¶ [0]_laroux_3" xfId="2946"/>
    <cellStyle name="ÄÞ¸¶ [0]_laroux_3" xfId="752"/>
    <cellStyle name="AÞ¸¶ [0]_MBO_0" xfId="753"/>
    <cellStyle name="ÄÞ¸¶ [0]_MBO_0" xfId="754"/>
    <cellStyle name="AÞ¸¶ [0]_MBO_0 10" xfId="755"/>
    <cellStyle name="ÄÞ¸¶ [0]_MBO_0 10" xfId="2947"/>
    <cellStyle name="AÞ¸¶ [0]_MBO_0 10 10" xfId="8186"/>
    <cellStyle name="ÄÞ¸¶ [0]_MBO_0 10 10" xfId="11036"/>
    <cellStyle name="AÞ¸¶ [0]_MBO_0 10 2" xfId="4286"/>
    <cellStyle name="ÄÞ¸¶ [0]_MBO_0 10 2" xfId="5131"/>
    <cellStyle name="AÞ¸¶ [0]_MBO_0 10 3" xfId="7269"/>
    <cellStyle name="ÄÞ¸¶ [0]_MBO_0 10 3" xfId="7900"/>
    <cellStyle name="AÞ¸¶ [0]_MBO_0 10 4" xfId="7436"/>
    <cellStyle name="ÄÞ¸¶ [0]_MBO_0 10 4" xfId="8495"/>
    <cellStyle name="AÞ¸¶ [0]_MBO_0 10 5" xfId="6937"/>
    <cellStyle name="ÄÞ¸¶ [0]_MBO_0 10 5" xfId="9423"/>
    <cellStyle name="AÞ¸¶ [0]_MBO_0 10 6" xfId="9629"/>
    <cellStyle name="ÄÞ¸¶ [0]_MBO_0 10 6" xfId="8630"/>
    <cellStyle name="AÞ¸¶ [0]_MBO_0 10 7" xfId="10036"/>
    <cellStyle name="ÄÞ¸¶ [0]_MBO_0 10 7" xfId="3416"/>
    <cellStyle name="AÞ¸¶ [0]_MBO_0 10 8" xfId="10402"/>
    <cellStyle name="ÄÞ¸¶ [0]_MBO_0 10 8" xfId="9687"/>
    <cellStyle name="AÞ¸¶ [0]_MBO_0 10 9" xfId="10728"/>
    <cellStyle name="ÄÞ¸¶ [0]_MBO_0 10 9" xfId="10087"/>
    <cellStyle name="AÞ¸¶ [0]_MBO_0 11" xfId="2948"/>
    <cellStyle name="ÄÞ¸¶ [0]_MBO_0 11" xfId="2949"/>
    <cellStyle name="AÞ¸¶ [0]_MBO_0 11 10" xfId="10963"/>
    <cellStyle name="ÄÞ¸¶ [0]_MBO_0 11 10" xfId="8633"/>
    <cellStyle name="AÞ¸¶ [0]_MBO_0 11 2" xfId="5025"/>
    <cellStyle name="ÄÞ¸¶ [0]_MBO_0 11 2" xfId="5019"/>
    <cellStyle name="AÞ¸¶ [0]_MBO_0 11 3" xfId="7809"/>
    <cellStyle name="ÄÞ¸¶ [0]_MBO_0 11 3" xfId="7803"/>
    <cellStyle name="AÞ¸¶ [0]_MBO_0 11 4" xfId="7219"/>
    <cellStyle name="ÄÞ¸¶ [0]_MBO_0 11 4" xfId="8217"/>
    <cellStyle name="AÞ¸¶ [0]_MBO_0 11 5" xfId="7075"/>
    <cellStyle name="ÄÞ¸¶ [0]_MBO_0 11 5" xfId="6961"/>
    <cellStyle name="AÞ¸¶ [0]_MBO_0 11 6" xfId="8393"/>
    <cellStyle name="ÄÞ¸¶ [0]_MBO_0 11 6" xfId="9606"/>
    <cellStyle name="AÞ¸¶ [0]_MBO_0 11 7" xfId="7644"/>
    <cellStyle name="ÄÞ¸¶ [0]_MBO_0 11 7" xfId="7418"/>
    <cellStyle name="AÞ¸¶ [0]_MBO_0 11 8" xfId="8980"/>
    <cellStyle name="ÄÞ¸¶ [0]_MBO_0 11 8" xfId="7475"/>
    <cellStyle name="AÞ¸¶ [0]_MBO_0 11 9" xfId="7149"/>
    <cellStyle name="ÄÞ¸¶ [0]_MBO_0 11 9" xfId="8253"/>
    <cellStyle name="AÞ¸¶ [0]_MBO_0 12" xfId="2950"/>
    <cellStyle name="ÄÞ¸¶ [0]_MBO_0 12" xfId="2951"/>
    <cellStyle name="AÞ¸¶ [0]_MBO_0 12 10" xfId="9909"/>
    <cellStyle name="ÄÞ¸¶ [0]_MBO_0 12 10" xfId="10715"/>
    <cellStyle name="AÞ¸¶ [0]_MBO_0 12 2" xfId="5152"/>
    <cellStyle name="ÄÞ¸¶ [0]_MBO_0 12 2" xfId="5159"/>
    <cellStyle name="AÞ¸¶ [0]_MBO_0 12 3" xfId="7918"/>
    <cellStyle name="ÄÞ¸¶ [0]_MBO_0 12 3" xfId="7925"/>
    <cellStyle name="AÞ¸¶ [0]_MBO_0 12 4" xfId="3601"/>
    <cellStyle name="ÄÞ¸¶ [0]_MBO_0 12 4" xfId="7744"/>
    <cellStyle name="AÞ¸¶ [0]_MBO_0 12 5" xfId="7087"/>
    <cellStyle name="ÄÞ¸¶ [0]_MBO_0 12 5" xfId="3616"/>
    <cellStyle name="AÞ¸¶ [0]_MBO_0 12 6" xfId="3471"/>
    <cellStyle name="ÄÞ¸¶ [0]_MBO_0 12 6" xfId="3715"/>
    <cellStyle name="AÞ¸¶ [0]_MBO_0 12 7" xfId="7408"/>
    <cellStyle name="ÄÞ¸¶ [0]_MBO_0 12 7" xfId="3434"/>
    <cellStyle name="AÞ¸¶ [0]_MBO_0 12 8" xfId="8743"/>
    <cellStyle name="ÄÞ¸¶ [0]_MBO_0 12 8" xfId="7411"/>
    <cellStyle name="AÞ¸¶ [0]_MBO_0 12 9" xfId="3474"/>
    <cellStyle name="ÄÞ¸¶ [0]_MBO_0 12 9" xfId="3587"/>
    <cellStyle name="AÞ¸¶ [0]_MBO_0 13" xfId="2952"/>
    <cellStyle name="ÄÞ¸¶ [0]_MBO_0 13" xfId="2953"/>
    <cellStyle name="AÞ¸¶ [0]_MBO_0 13 10" xfId="10415"/>
    <cellStyle name="ÄÞ¸¶ [0]_MBO_0 13 10" xfId="7477"/>
    <cellStyle name="AÞ¸¶ [0]_MBO_0 13 2" xfId="4984"/>
    <cellStyle name="ÄÞ¸¶ [0]_MBO_0 13 2" xfId="4975"/>
    <cellStyle name="AÞ¸¶ [0]_MBO_0 13 3" xfId="7772"/>
    <cellStyle name="ÄÞ¸¶ [0]_MBO_0 13 3" xfId="7761"/>
    <cellStyle name="AÞ¸¶ [0]_MBO_0 13 4" xfId="8861"/>
    <cellStyle name="ÄÞ¸¶ [0]_MBO_0 13 4" xfId="9038"/>
    <cellStyle name="AÞ¸¶ [0]_MBO_0 13 5" xfId="8394"/>
    <cellStyle name="ÄÞ¸¶ [0]_MBO_0 13 5" xfId="7642"/>
    <cellStyle name="AÞ¸¶ [0]_MBO_0 13 6" xfId="3415"/>
    <cellStyle name="ÄÞ¸¶ [0]_MBO_0 13 6" xfId="7536"/>
    <cellStyle name="AÞ¸¶ [0]_MBO_0 13 7" xfId="9653"/>
    <cellStyle name="ÄÞ¸¶ [0]_MBO_0 13 7" xfId="8333"/>
    <cellStyle name="AÞ¸¶ [0]_MBO_0 13 8" xfId="10058"/>
    <cellStyle name="ÄÞ¸¶ [0]_MBO_0 13 8" xfId="6989"/>
    <cellStyle name="AÞ¸¶ [0]_MBO_0 13 9" xfId="10421"/>
    <cellStyle name="ÄÞ¸¶ [0]_MBO_0 13 9" xfId="7618"/>
    <cellStyle name="AÞ¸¶ [0]_MBO_0 14" xfId="2954"/>
    <cellStyle name="ÄÞ¸¶ [0]_MBO_0 14" xfId="2955"/>
    <cellStyle name="AÞ¸¶ [0]_MBO_0 14 10" xfId="11092"/>
    <cellStyle name="ÄÞ¸¶ [0]_MBO_0 14 10" xfId="11018"/>
    <cellStyle name="AÞ¸¶ [0]_MBO_0 14 2" xfId="5193"/>
    <cellStyle name="ÄÞ¸¶ [0]_MBO_0 14 2" xfId="5202"/>
    <cellStyle name="AÞ¸¶ [0]_MBO_0 14 3" xfId="7958"/>
    <cellStyle name="ÄÞ¸¶ [0]_MBO_0 14 3" xfId="7967"/>
    <cellStyle name="AÞ¸¶ [0]_MBO_0 14 4" xfId="8626"/>
    <cellStyle name="ÄÞ¸¶ [0]_MBO_0 14 4" xfId="8477"/>
    <cellStyle name="AÞ¸¶ [0]_MBO_0 14 5" xfId="9497"/>
    <cellStyle name="ÄÞ¸¶ [0]_MBO_0 14 5" xfId="9368"/>
    <cellStyle name="AÞ¸¶ [0]_MBO_0 14 6" xfId="9963"/>
    <cellStyle name="ÄÞ¸¶ [0]_MBO_0 14 6" xfId="9853"/>
    <cellStyle name="AÞ¸¶ [0]_MBO_0 14 7" xfId="10333"/>
    <cellStyle name="ÄÞ¸¶ [0]_MBO_0 14 7" xfId="10236"/>
    <cellStyle name="AÞ¸¶ [0]_MBO_0 14 8" xfId="10666"/>
    <cellStyle name="ÄÞ¸¶ [0]_MBO_0 14 8" xfId="10581"/>
    <cellStyle name="AÞ¸¶ [0]_MBO_0 14 9" xfId="10928"/>
    <cellStyle name="ÄÞ¸¶ [0]_MBO_0 14 9" xfId="10859"/>
    <cellStyle name="AÞ¸¶ [0]_MBO_0 15" xfId="4932"/>
    <cellStyle name="ÄÞ¸¶ [0]_MBO_0 15" xfId="4924"/>
    <cellStyle name="AÞ¸¶ [0]_MBO_0 16" xfId="5240"/>
    <cellStyle name="ÄÞ¸¶ [0]_MBO_0 16" xfId="5249"/>
    <cellStyle name="AÞ¸¶ [0]_MBO_0 17" xfId="4876"/>
    <cellStyle name="ÄÞ¸¶ [0]_MBO_0 17" xfId="4867"/>
    <cellStyle name="AÞ¸¶ [0]_MBO_0 18" xfId="5301"/>
    <cellStyle name="ÄÞ¸¶ [0]_MBO_0 18" xfId="5310"/>
    <cellStyle name="AÞ¸¶ [0]_MBO_0 19" xfId="3772"/>
    <cellStyle name="ÄÞ¸¶ [0]_MBO_0 19" xfId="3798"/>
    <cellStyle name="AÞ¸¶ [0]_MBO_0 2" xfId="2956"/>
    <cellStyle name="ÄÞ¸¶ [0]_MBO_0 2" xfId="2957"/>
    <cellStyle name="AÞ¸¶ [0]_MBO_0 2 10" xfId="10747"/>
    <cellStyle name="ÄÞ¸¶ [0]_MBO_0 2 10" xfId="9857"/>
    <cellStyle name="AÞ¸¶ [0]_MBO_0 2 11" xfId="9655"/>
    <cellStyle name="ÄÞ¸¶ [0]_MBO_0 2 2" xfId="4287"/>
    <cellStyle name="AÞ¸¶ [0]_MBO_0 2 3" xfId="4284"/>
    <cellStyle name="ÄÞ¸¶ [0]_MBO_0 2 3" xfId="7270"/>
    <cellStyle name="AÞ¸¶ [0]_MBO_0 2 4" xfId="7268"/>
    <cellStyle name="ÄÞ¸¶ [0]_MBO_0 2 4" xfId="7435"/>
    <cellStyle name="AÞ¸¶ [0]_MBO_0 2 5" xfId="8241"/>
    <cellStyle name="ÄÞ¸¶ [0]_MBO_0 2 5" xfId="6971"/>
    <cellStyle name="AÞ¸¶ [0]_MBO_0 2 6" xfId="9165"/>
    <cellStyle name="ÄÞ¸¶ [0]_MBO_0 2 6" xfId="3552"/>
    <cellStyle name="AÞ¸¶ [0]_MBO_0 2 7" xfId="9664"/>
    <cellStyle name="ÄÞ¸¶ [0]_MBO_0 2 7" xfId="8282"/>
    <cellStyle name="AÞ¸¶ [0]_MBO_0 2 8" xfId="10068"/>
    <cellStyle name="ÄÞ¸¶ [0]_MBO_0 2 8" xfId="7453"/>
    <cellStyle name="AÞ¸¶ [0]_MBO_0 2 9" xfId="10430"/>
    <cellStyle name="ÄÞ¸¶ [0]_MBO_0 2 9" xfId="8343"/>
    <cellStyle name="AÞ¸¶ [0]_MBO_0 20" xfId="5359"/>
    <cellStyle name="ÄÞ¸¶ [0]_MBO_0 20" xfId="5372"/>
    <cellStyle name="AÞ¸¶ [0]_MBO_0 21" xfId="3940"/>
    <cellStyle name="ÄÞ¸¶ [0]_MBO_0 21" xfId="4108"/>
    <cellStyle name="AÞ¸¶ [0]_MBO_0 22" xfId="5421"/>
    <cellStyle name="ÄÞ¸¶ [0]_MBO_0 22" xfId="5434"/>
    <cellStyle name="AÞ¸¶ [0]_MBO_0 23" xfId="4377"/>
    <cellStyle name="ÄÞ¸¶ [0]_MBO_0 23" xfId="4414"/>
    <cellStyle name="AÞ¸¶ [0]_MBO_0 24" xfId="5483"/>
    <cellStyle name="ÄÞ¸¶ [0]_MBO_0 24" xfId="5496"/>
    <cellStyle name="AÞ¸¶ [0]_MBO_0 25" xfId="4529"/>
    <cellStyle name="ÄÞ¸¶ [0]_MBO_0 25" xfId="4577"/>
    <cellStyle name="AÞ¸¶ [0]_MBO_0 26" xfId="5547"/>
    <cellStyle name="ÄÞ¸¶ [0]_MBO_0 26" xfId="5563"/>
    <cellStyle name="AÞ¸¶ [0]_MBO_0 27" xfId="4766"/>
    <cellStyle name="ÄÞ¸¶ [0]_MBO_0 27" xfId="4797"/>
    <cellStyle name="AÞ¸¶ [0]_MBO_0 28" xfId="5611"/>
    <cellStyle name="ÄÞ¸¶ [0]_MBO_0 28" xfId="5624"/>
    <cellStyle name="AÞ¸¶ [0]_MBO_0 29" xfId="5663"/>
    <cellStyle name="ÄÞ¸¶ [0]_MBO_0 29" xfId="5676"/>
    <cellStyle name="AÞ¸¶ [0]_MBO_0 3" xfId="4288"/>
    <cellStyle name="ÄÞ¸¶ [0]_MBO_0 3" xfId="2958"/>
    <cellStyle name="AÞ¸¶ [0]_MBO_0 3 2" xfId="2959"/>
    <cellStyle name="ÄÞ¸¶ [0]_MBO_0 3 2" xfId="4289"/>
    <cellStyle name="AÞ¸¶ [0]_MBO_0 30" xfId="5743"/>
    <cellStyle name="ÄÞ¸¶ [0]_MBO_0 30" xfId="5756"/>
    <cellStyle name="AÞ¸¶ [0]_MBO_0 31" xfId="5807"/>
    <cellStyle name="ÄÞ¸¶ [0]_MBO_0 31" xfId="5820"/>
    <cellStyle name="AÞ¸¶ [0]_MBO_0 32" xfId="5869"/>
    <cellStyle name="ÄÞ¸¶ [0]_MBO_0 32" xfId="5882"/>
    <cellStyle name="AÞ¸¶ [0]_MBO_0 33" xfId="5933"/>
    <cellStyle name="ÄÞ¸¶ [0]_MBO_0 33" xfId="5946"/>
    <cellStyle name="AÞ¸¶ [0]_MBO_0 34" xfId="5995"/>
    <cellStyle name="ÄÞ¸¶ [0]_MBO_0 34" xfId="6008"/>
    <cellStyle name="AÞ¸¶ [0]_MBO_0 35" xfId="6059"/>
    <cellStyle name="ÄÞ¸¶ [0]_MBO_0 35" xfId="6072"/>
    <cellStyle name="AÞ¸¶ [0]_MBO_0 36" xfId="6121"/>
    <cellStyle name="ÄÞ¸¶ [0]_MBO_0 36" xfId="6134"/>
    <cellStyle name="AÞ¸¶ [0]_MBO_0 37" xfId="6183"/>
    <cellStyle name="ÄÞ¸¶ [0]_MBO_0 37" xfId="6196"/>
    <cellStyle name="AÞ¸¶ [0]_MBO_0 38" xfId="6245"/>
    <cellStyle name="ÄÞ¸¶ [0]_MBO_0 38" xfId="6258"/>
    <cellStyle name="AÞ¸¶ [0]_MBO_0 39" xfId="6306"/>
    <cellStyle name="ÄÞ¸¶ [0]_MBO_0 39" xfId="6319"/>
    <cellStyle name="AÞ¸¶ [0]_MBO_0 4" xfId="4290"/>
    <cellStyle name="ÄÞ¸¶ [0]_MBO_0 4" xfId="2960"/>
    <cellStyle name="AÞ¸¶ [0]_MBO_0 4 2" xfId="2961"/>
    <cellStyle name="ÄÞ¸¶ [0]_MBO_0 4 2" xfId="4291"/>
    <cellStyle name="AÞ¸¶ [0]_MBO_0 40" xfId="6367"/>
    <cellStyle name="ÄÞ¸¶ [0]_MBO_0 40" xfId="6380"/>
    <cellStyle name="AÞ¸¶ [0]_MBO_0 41" xfId="6427"/>
    <cellStyle name="ÄÞ¸¶ [0]_MBO_0 41" xfId="6440"/>
    <cellStyle name="AÞ¸¶ [0]_MBO_0 42" xfId="6486"/>
    <cellStyle name="ÄÞ¸¶ [0]_MBO_0 42" xfId="6499"/>
    <cellStyle name="AÞ¸¶ [0]_MBO_0 43" xfId="6542"/>
    <cellStyle name="ÄÞ¸¶ [0]_MBO_0 43" xfId="6555"/>
    <cellStyle name="AÞ¸¶ [0]_MBO_0 44" xfId="6596"/>
    <cellStyle name="ÄÞ¸¶ [0]_MBO_0 44" xfId="6609"/>
    <cellStyle name="AÞ¸¶ [0]_MBO_0 5" xfId="5077"/>
    <cellStyle name="ÄÞ¸¶ [0]_MBO_0 5" xfId="2962"/>
    <cellStyle name="AÞ¸¶ [0]_MBO_0 5 2" xfId="2963"/>
    <cellStyle name="ÄÞ¸¶ [0]_MBO_0 5 2" xfId="4285"/>
    <cellStyle name="AÞ¸¶ [0]_MBO_0 6" xfId="5039"/>
    <cellStyle name="ÄÞ¸¶ [0]_MBO_0 6" xfId="2964"/>
    <cellStyle name="AÞ¸¶ [0]_MBO_0 7" xfId="2965"/>
    <cellStyle name="ÄÞ¸¶ [0]_MBO_0 7" xfId="2966"/>
    <cellStyle name="AÞ¸¶ [0]_MBO_0 7 10" xfId="9928"/>
    <cellStyle name="ÄÞ¸¶ [0]_MBO_0 7 10" xfId="10729"/>
    <cellStyle name="AÞ¸¶ [0]_MBO_0 7 2" xfId="5103"/>
    <cellStyle name="ÄÞ¸¶ [0]_MBO_0 7 2" xfId="5038"/>
    <cellStyle name="AÞ¸¶ [0]_MBO_0 7 3" xfId="7878"/>
    <cellStyle name="ÄÞ¸¶ [0]_MBO_0 7 3" xfId="7821"/>
    <cellStyle name="AÞ¸¶ [0]_MBO_0 7 4" xfId="9051"/>
    <cellStyle name="ÄÞ¸¶ [0]_MBO_0 7 4" xfId="9043"/>
    <cellStyle name="AÞ¸¶ [0]_MBO_0 7 5" xfId="9150"/>
    <cellStyle name="ÄÞ¸¶ [0]_MBO_0 7 5" xfId="8337"/>
    <cellStyle name="AÞ¸¶ [0]_MBO_0 7 6" xfId="4675"/>
    <cellStyle name="ÄÞ¸¶ [0]_MBO_0 7 6" xfId="9422"/>
    <cellStyle name="AÞ¸¶ [0]_MBO_0 7 7" xfId="8156"/>
    <cellStyle name="ÄÞ¸¶ [0]_MBO_0 7 7" xfId="9906"/>
    <cellStyle name="AÞ¸¶ [0]_MBO_0 7 8" xfId="7121"/>
    <cellStyle name="ÄÞ¸¶ [0]_MBO_0 7 8" xfId="10282"/>
    <cellStyle name="AÞ¸¶ [0]_MBO_0 7 9" xfId="7493"/>
    <cellStyle name="ÄÞ¸¶ [0]_MBO_0 7 9" xfId="10622"/>
    <cellStyle name="AÞ¸¶ [0]_MBO_0 8" xfId="2967"/>
    <cellStyle name="ÄÞ¸¶ [0]_MBO_0 8" xfId="2968"/>
    <cellStyle name="AÞ¸¶ [0]_MBO_0 8 10" xfId="3482"/>
    <cellStyle name="ÄÞ¸¶ [0]_MBO_0 8 10" xfId="10469"/>
    <cellStyle name="AÞ¸¶ [0]_MBO_0 8 2" xfId="5046"/>
    <cellStyle name="ÄÞ¸¶ [0]_MBO_0 8 2" xfId="5106"/>
    <cellStyle name="AÞ¸¶ [0]_MBO_0 8 3" xfId="7829"/>
    <cellStyle name="ÄÞ¸¶ [0]_MBO_0 8 3" xfId="7879"/>
    <cellStyle name="AÞ¸¶ [0]_MBO_0 8 4" xfId="8943"/>
    <cellStyle name="ÄÞ¸¶ [0]_MBO_0 8 4" xfId="7204"/>
    <cellStyle name="AÞ¸¶ [0]_MBO_0 8 5" xfId="7166"/>
    <cellStyle name="ÄÞ¸¶ [0]_MBO_0 8 5" xfId="9060"/>
    <cellStyle name="AÞ¸¶ [0]_MBO_0 8 6" xfId="3392"/>
    <cellStyle name="ÄÞ¸¶ [0]_MBO_0 8 6" xfId="7144"/>
    <cellStyle name="AÞ¸¶ [0]_MBO_0 8 7" xfId="9635"/>
    <cellStyle name="ÄÞ¸¶ [0]_MBO_0 8 7" xfId="8406"/>
    <cellStyle name="AÞ¸¶ [0]_MBO_0 8 8" xfId="10042"/>
    <cellStyle name="ÄÞ¸¶ [0]_MBO_0 8 8" xfId="9131"/>
    <cellStyle name="AÞ¸¶ [0]_MBO_0 8 9" xfId="10404"/>
    <cellStyle name="ÄÞ¸¶ [0]_MBO_0 8 9" xfId="7099"/>
    <cellStyle name="AÞ¸¶ [0]_MBO_0 9" xfId="2969"/>
    <cellStyle name="ÄÞ¸¶ [0]_MBO_0 9" xfId="2970"/>
    <cellStyle name="AÞ¸¶ [0]_MBO_0 9 10" xfId="11082"/>
    <cellStyle name="ÄÞ¸¶ [0]_MBO_0 9 10" xfId="3499"/>
    <cellStyle name="AÞ¸¶ [0]_MBO_0 9 2" xfId="5124"/>
    <cellStyle name="ÄÞ¸¶ [0]_MBO_0 9 2" xfId="5045"/>
    <cellStyle name="AÞ¸¶ [0]_MBO_0 9 3" xfId="7896"/>
    <cellStyle name="ÄÞ¸¶ [0]_MBO_0 9 3" xfId="7828"/>
    <cellStyle name="AÞ¸¶ [0]_MBO_0 9 4" xfId="7203"/>
    <cellStyle name="ÄÞ¸¶ [0]_MBO_0 9 4" xfId="7210"/>
    <cellStyle name="AÞ¸¶ [0]_MBO_0 9 5" xfId="9510"/>
    <cellStyle name="ÄÞ¸¶ [0]_MBO_0 9 5" xfId="7706"/>
    <cellStyle name="AÞ¸¶ [0]_MBO_0 9 6" xfId="9976"/>
    <cellStyle name="ÄÞ¸¶ [0]_MBO_0 9 6" xfId="3393"/>
    <cellStyle name="AÞ¸¶ [0]_MBO_0 9 7" xfId="10344"/>
    <cellStyle name="ÄÞ¸¶ [0]_MBO_0 9 7" xfId="8947"/>
    <cellStyle name="AÞ¸¶ [0]_MBO_0 9 8" xfId="10676"/>
    <cellStyle name="ÄÞ¸¶ [0]_MBO_0 9 8" xfId="7499"/>
    <cellStyle name="AÞ¸¶ [0]_MBO_0 9 9" xfId="10936"/>
    <cellStyle name="ÄÞ¸¶ [0]_MBO_0 9 9" xfId="6954"/>
    <cellStyle name="AÞ¸¶ [0]_MBO96_1" xfId="2971"/>
    <cellStyle name="ÄÞ¸¶ [0]_MBO96_1" xfId="756"/>
    <cellStyle name="AÞ¸¶ [0]_MBO96_1 10" xfId="757"/>
    <cellStyle name="ÄÞ¸¶ [0]_MBO96_1 10" xfId="2972"/>
    <cellStyle name="AÞ¸¶ [0]_MBO96_1 10 10" xfId="10866"/>
    <cellStyle name="ÄÞ¸¶ [0]_MBO96_1 10 10" xfId="7833"/>
    <cellStyle name="AÞ¸¶ [0]_MBO96_1 10 2" xfId="5170"/>
    <cellStyle name="ÄÞ¸¶ [0]_MBO96_1 10 2" xfId="5175"/>
    <cellStyle name="AÞ¸¶ [0]_MBO96_1 10 3" xfId="7936"/>
    <cellStyle name="ÄÞ¸¶ [0]_MBO96_1 10 3" xfId="7941"/>
    <cellStyle name="AÞ¸¶ [0]_MBO96_1 10 4" xfId="9035"/>
    <cellStyle name="ÄÞ¸¶ [0]_MBO96_1 10 4" xfId="8967"/>
    <cellStyle name="AÞ¸¶ [0]_MBO96_1 10 5" xfId="8768"/>
    <cellStyle name="ÄÞ¸¶ [0]_MBO96_1 10 5" xfId="7557"/>
    <cellStyle name="AÞ¸¶ [0]_MBO96_1 10 6" xfId="3438"/>
    <cellStyle name="ÄÞ¸¶ [0]_MBO96_1 10 6" xfId="7070"/>
    <cellStyle name="AÞ¸¶ [0]_MBO96_1 10 7" xfId="9139"/>
    <cellStyle name="ÄÞ¸¶ [0]_MBO96_1 10 7" xfId="7593"/>
    <cellStyle name="AÞ¸¶ [0]_MBO96_1 10 8" xfId="3523"/>
    <cellStyle name="ÄÞ¸¶ [0]_MBO96_1 10 8" xfId="8748"/>
    <cellStyle name="AÞ¸¶ [0]_MBO96_1 10 9" xfId="9391"/>
    <cellStyle name="ÄÞ¸¶ [0]_MBO96_1 10 9" xfId="3447"/>
    <cellStyle name="AÞ¸¶ [0]_MBO96_1 11" xfId="2973"/>
    <cellStyle name="ÄÞ¸¶ [0]_MBO96_1 11" xfId="2974"/>
    <cellStyle name="AÞ¸¶ [0]_MBO96_1 11 10" xfId="10416"/>
    <cellStyle name="ÄÞ¸¶ [0]_MBO96_1 11 10" xfId="10434"/>
    <cellStyle name="AÞ¸¶ [0]_MBO96_1 11 2" xfId="4962"/>
    <cellStyle name="ÄÞ¸¶ [0]_MBO96_1 11 2" xfId="4957"/>
    <cellStyle name="AÞ¸¶ [0]_MBO96_1 11 3" xfId="7752"/>
    <cellStyle name="ÄÞ¸¶ [0]_MBO96_1 11 3" xfId="7747"/>
    <cellStyle name="AÞ¸¶ [0]_MBO96_1 11 4" xfId="7221"/>
    <cellStyle name="ÄÞ¸¶ [0]_MBO96_1 11 4" xfId="8101"/>
    <cellStyle name="AÞ¸¶ [0]_MBO96_1 11 5" xfId="9140"/>
    <cellStyle name="ÄÞ¸¶ [0]_MBO96_1 11 5" xfId="4441"/>
    <cellStyle name="AÞ¸¶ [0]_MBO96_1 11 6" xfId="6967"/>
    <cellStyle name="ÄÞ¸¶ [0]_MBO96_1 11 6" xfId="7004"/>
    <cellStyle name="AÞ¸¶ [0]_MBO96_1 11 7" xfId="3551"/>
    <cellStyle name="ÄÞ¸¶ [0]_MBO96_1 11 7" xfId="7725"/>
    <cellStyle name="AÞ¸¶ [0]_MBO96_1 11 8" xfId="3547"/>
    <cellStyle name="ÄÞ¸¶ [0]_MBO96_1 11 8" xfId="7634"/>
    <cellStyle name="AÞ¸¶ [0]_MBO96_1 11 9" xfId="9070"/>
    <cellStyle name="ÄÞ¸¶ [0]_MBO96_1 11 9" xfId="7583"/>
    <cellStyle name="AÞ¸¶ [0]_MBO96_1 12" xfId="2975"/>
    <cellStyle name="ÄÞ¸¶ [0]_MBO96_1 12" xfId="2976"/>
    <cellStyle name="AÞ¸¶ [0]_MBO96_1 12 10" xfId="10393"/>
    <cellStyle name="ÄÞ¸¶ [0]_MBO96_1 12 10" xfId="9586"/>
    <cellStyle name="AÞ¸¶ [0]_MBO96_1 12 2" xfId="5215"/>
    <cellStyle name="ÄÞ¸¶ [0]_MBO96_1 12 2" xfId="5220"/>
    <cellStyle name="AÞ¸¶ [0]_MBO96_1 12 3" xfId="7979"/>
    <cellStyle name="ÄÞ¸¶ [0]_MBO96_1 12 3" xfId="7984"/>
    <cellStyle name="AÞ¸¶ [0]_MBO96_1 12 4" xfId="7485"/>
    <cellStyle name="ÄÞ¸¶ [0]_MBO96_1 12 4" xfId="7373"/>
    <cellStyle name="AÞ¸¶ [0]_MBO96_1 12 5" xfId="3401"/>
    <cellStyle name="ÄÞ¸¶ [0]_MBO96_1 12 5" xfId="3719"/>
    <cellStyle name="AÞ¸¶ [0]_MBO96_1 12 6" xfId="9644"/>
    <cellStyle name="ÄÞ¸¶ [0]_MBO96_1 12 6" xfId="3625"/>
    <cellStyle name="AÞ¸¶ [0]_MBO96_1 12 7" xfId="10049"/>
    <cellStyle name="ÄÞ¸¶ [0]_MBO96_1 12 7" xfId="3464"/>
    <cellStyle name="AÞ¸¶ [0]_MBO96_1 12 8" xfId="10412"/>
    <cellStyle name="ÄÞ¸¶ [0]_MBO96_1 12 8" xfId="8533"/>
    <cellStyle name="AÞ¸¶ [0]_MBO96_1 12 9" xfId="10736"/>
    <cellStyle name="ÄÞ¸¶ [0]_MBO96_1 12 9" xfId="9345"/>
    <cellStyle name="AÞ¸¶ [0]_MBO96_1 13" xfId="2977"/>
    <cellStyle name="ÄÞ¸¶ [0]_MBO96_1 13" xfId="2978"/>
    <cellStyle name="AÞ¸¶ [0]_MBO96_1 13 10" xfId="8830"/>
    <cellStyle name="ÄÞ¸¶ [0]_MBO96_1 13 10" xfId="10130"/>
    <cellStyle name="AÞ¸¶ [0]_MBO96_1 13 2" xfId="4908"/>
    <cellStyle name="ÄÞ¸¶ [0]_MBO96_1 13 2" xfId="4903"/>
    <cellStyle name="AÞ¸¶ [0]_MBO96_1 13 3" xfId="7701"/>
    <cellStyle name="ÄÞ¸¶ [0]_MBO96_1 13 3" xfId="7696"/>
    <cellStyle name="AÞ¸¶ [0]_MBO96_1 13 4" xfId="8990"/>
    <cellStyle name="ÄÞ¸¶ [0]_MBO96_1 13 4" xfId="9084"/>
    <cellStyle name="AÞ¸¶ [0]_MBO96_1 13 5" xfId="8765"/>
    <cellStyle name="ÄÞ¸¶ [0]_MBO96_1 13 5" xfId="8911"/>
    <cellStyle name="AÞ¸¶ [0]_MBO96_1 13 6" xfId="8653"/>
    <cellStyle name="ÄÞ¸¶ [0]_MBO96_1 13 6" xfId="9127"/>
    <cellStyle name="AÞ¸¶ [0]_MBO96_1 13 7" xfId="9593"/>
    <cellStyle name="ÄÞ¸¶ [0]_MBO96_1 13 7" xfId="8575"/>
    <cellStyle name="AÞ¸¶ [0]_MBO96_1 13 8" xfId="7643"/>
    <cellStyle name="ÄÞ¸¶ [0]_MBO96_1 13 8" xfId="9425"/>
    <cellStyle name="AÞ¸¶ [0]_MBO96_1 13 9" xfId="8762"/>
    <cellStyle name="ÄÞ¸¶ [0]_MBO96_1 13 9" xfId="9908"/>
    <cellStyle name="AÞ¸¶ [0]_MBO96_1 14" xfId="2979"/>
    <cellStyle name="ÄÞ¸¶ [0]_MBO96_1 14" xfId="2980"/>
    <cellStyle name="AÞ¸¶ [0]_MBO96_1 14 10" xfId="11016"/>
    <cellStyle name="ÄÞ¸¶ [0]_MBO96_1 14 10" xfId="10981"/>
    <cellStyle name="AÞ¸¶ [0]_MBO96_1 14 2" xfId="5268"/>
    <cellStyle name="ÄÞ¸¶ [0]_MBO96_1 14 2" xfId="5273"/>
    <cellStyle name="AÞ¸¶ [0]_MBO96_1 14 3" xfId="8027"/>
    <cellStyle name="ÄÞ¸¶ [0]_MBO96_1 14 3" xfId="8032"/>
    <cellStyle name="AÞ¸¶ [0]_MBO96_1 14 4" xfId="8475"/>
    <cellStyle name="ÄÞ¸¶ [0]_MBO96_1 14 4" xfId="8327"/>
    <cellStyle name="AÞ¸¶ [0]_MBO96_1 14 5" xfId="9366"/>
    <cellStyle name="ÄÞ¸¶ [0]_MBO96_1 14 5" xfId="9288"/>
    <cellStyle name="AÞ¸¶ [0]_MBO96_1 14 6" xfId="9851"/>
    <cellStyle name="ÄÞ¸¶ [0]_MBO96_1 14 6" xfId="9782"/>
    <cellStyle name="AÞ¸¶ [0]_MBO96_1 14 7" xfId="10234"/>
    <cellStyle name="ÄÞ¸¶ [0]_MBO96_1 14 7" xfId="10175"/>
    <cellStyle name="AÞ¸¶ [0]_MBO96_1 14 8" xfId="10579"/>
    <cellStyle name="ÄÞ¸¶ [0]_MBO96_1 14 8" xfId="10523"/>
    <cellStyle name="AÞ¸¶ [0]_MBO96_1 14 9" xfId="10857"/>
    <cellStyle name="ÄÞ¸¶ [0]_MBO96_1 14 9" xfId="10810"/>
    <cellStyle name="AÞ¸¶ [0]_MBO96_1 15" xfId="4847"/>
    <cellStyle name="ÄÞ¸¶ [0]_MBO96_1 15" xfId="4842"/>
    <cellStyle name="AÞ¸¶ [0]_MBO96_1 16" xfId="5327"/>
    <cellStyle name="ÄÞ¸¶ [0]_MBO96_1 16" xfId="5332"/>
    <cellStyle name="AÞ¸¶ [0]_MBO96_1 17" xfId="3893"/>
    <cellStyle name="ÄÞ¸¶ [0]_MBO96_1 17" xfId="3898"/>
    <cellStyle name="AÞ¸¶ [0]_MBO96_1 18" xfId="5389"/>
    <cellStyle name="ÄÞ¸¶ [0]_MBO96_1 18" xfId="5394"/>
    <cellStyle name="AÞ¸¶ [0]_MBO96_1 19" xfId="4249"/>
    <cellStyle name="ÄÞ¸¶ [0]_MBO96_1 19" xfId="4282"/>
    <cellStyle name="AÞ¸¶ [0]_MBO96_1 2" xfId="2981"/>
    <cellStyle name="ÄÞ¸¶ [0]_MBO96_1 2" xfId="2982"/>
    <cellStyle name="AÞ¸¶ [0]_MBO96_1 2 10" xfId="7079"/>
    <cellStyle name="ÄÞ¸¶ [0]_MBO96_1 2 10" xfId="3703"/>
    <cellStyle name="AÞ¸¶ [0]_MBO96_1 2 11" xfId="9622"/>
    <cellStyle name="ÄÞ¸¶ [0]_MBO96_1 2 2" xfId="4295"/>
    <cellStyle name="AÞ¸¶ [0]_MBO96_1 2 3" xfId="4294"/>
    <cellStyle name="ÄÞ¸¶ [0]_MBO96_1 2 3" xfId="7273"/>
    <cellStyle name="AÞ¸¶ [0]_MBO96_1 2 4" xfId="7272"/>
    <cellStyle name="ÄÞ¸¶ [0]_MBO96_1 2 4" xfId="7040"/>
    <cellStyle name="AÞ¸¶ [0]_MBO96_1 2 5" xfId="7041"/>
    <cellStyle name="ÄÞ¸¶ [0]_MBO96_1 2 5" xfId="7123"/>
    <cellStyle name="AÞ¸¶ [0]_MBO96_1 2 6" xfId="7083"/>
    <cellStyle name="ÄÞ¸¶ [0]_MBO96_1 2 6" xfId="7385"/>
    <cellStyle name="AÞ¸¶ [0]_MBO96_1 2 7" xfId="3435"/>
    <cellStyle name="ÄÞ¸¶ [0]_MBO96_1 2 7" xfId="7071"/>
    <cellStyle name="AÞ¸¶ [0]_MBO96_1 2 8" xfId="9014"/>
    <cellStyle name="ÄÞ¸¶ [0]_MBO96_1 2 8" xfId="7400"/>
    <cellStyle name="AÞ¸¶ [0]_MBO96_1 2 9" xfId="7230"/>
    <cellStyle name="ÄÞ¸¶ [0]_MBO96_1 2 9" xfId="9372"/>
    <cellStyle name="AÞ¸¶ [0]_MBO96_1 20" xfId="5449"/>
    <cellStyle name="ÄÞ¸¶ [0]_MBO96_1 20" xfId="5456"/>
    <cellStyle name="AÞ¸¶ [0]_MBO96_1 21" xfId="4448"/>
    <cellStyle name="ÄÞ¸¶ [0]_MBO96_1 21" xfId="4458"/>
    <cellStyle name="AÞ¸¶ [0]_MBO96_1 22" xfId="5512"/>
    <cellStyle name="ÄÞ¸¶ [0]_MBO96_1 22" xfId="5520"/>
    <cellStyle name="AÞ¸¶ [0]_MBO96_1 23" xfId="4624"/>
    <cellStyle name="ÄÞ¸¶ [0]_MBO96_1 23" xfId="4635"/>
    <cellStyle name="AÞ¸¶ [0]_MBO96_1 24" xfId="5577"/>
    <cellStyle name="ÄÞ¸¶ [0]_MBO96_1 24" xfId="5584"/>
    <cellStyle name="AÞ¸¶ [0]_MBO96_1 25" xfId="5630"/>
    <cellStyle name="ÄÞ¸¶ [0]_MBO96_1 25" xfId="5629"/>
    <cellStyle name="AÞ¸¶ [0]_MBO96_1 26" xfId="5710"/>
    <cellStyle name="ÄÞ¸¶ [0]_MBO96_1 26" xfId="5717"/>
    <cellStyle name="AÞ¸¶ [0]_MBO96_1 27" xfId="5691"/>
    <cellStyle name="ÄÞ¸¶ [0]_MBO96_1 27" xfId="5698"/>
    <cellStyle name="AÞ¸¶ [0]_MBO96_1 28" xfId="5771"/>
    <cellStyle name="ÄÞ¸¶ [0]_MBO96_1 28" xfId="5778"/>
    <cellStyle name="AÞ¸¶ [0]_MBO96_1 29" xfId="5835"/>
    <cellStyle name="ÄÞ¸¶ [0]_MBO96_1 29" xfId="5842"/>
    <cellStyle name="AÞ¸¶ [0]_MBO96_1 3" xfId="4292"/>
    <cellStyle name="ÄÞ¸¶ [0]_MBO96_1 3" xfId="2983"/>
    <cellStyle name="AÞ¸¶ [0]_MBO96_1 3 2" xfId="2984"/>
    <cellStyle name="ÄÞ¸¶ [0]_MBO96_1 3 2" xfId="4293"/>
    <cellStyle name="AÞ¸¶ [0]_MBO96_1 30" xfId="5897"/>
    <cellStyle name="ÄÞ¸¶ [0]_MBO96_1 30" xfId="5904"/>
    <cellStyle name="AÞ¸¶ [0]_MBO96_1 31" xfId="5961"/>
    <cellStyle name="ÄÞ¸¶ [0]_MBO96_1 31" xfId="5968"/>
    <cellStyle name="AÞ¸¶ [0]_MBO96_1 32" xfId="6023"/>
    <cellStyle name="ÄÞ¸¶ [0]_MBO96_1 32" xfId="6030"/>
    <cellStyle name="AÞ¸¶ [0]_MBO96_1 33" xfId="6087"/>
    <cellStyle name="ÄÞ¸¶ [0]_MBO96_1 33" xfId="6094"/>
    <cellStyle name="AÞ¸¶ [0]_MBO96_1 34" xfId="6149"/>
    <cellStyle name="ÄÞ¸¶ [0]_MBO96_1 34" xfId="6156"/>
    <cellStyle name="AÞ¸¶ [0]_MBO96_1 35" xfId="6211"/>
    <cellStyle name="ÄÞ¸¶ [0]_MBO96_1 35" xfId="6218"/>
    <cellStyle name="AÞ¸¶ [0]_MBO96_1 36" xfId="6272"/>
    <cellStyle name="ÄÞ¸¶ [0]_MBO96_1 36" xfId="6279"/>
    <cellStyle name="AÞ¸¶ [0]_MBO96_1 37" xfId="6333"/>
    <cellStyle name="ÄÞ¸¶ [0]_MBO96_1 37" xfId="6340"/>
    <cellStyle name="AÞ¸¶ [0]_MBO96_1 38" xfId="6393"/>
    <cellStyle name="ÄÞ¸¶ [0]_MBO96_1 38" xfId="6400"/>
    <cellStyle name="AÞ¸¶ [0]_MBO96_1 39" xfId="6452"/>
    <cellStyle name="ÄÞ¸¶ [0]_MBO96_1 39" xfId="6459"/>
    <cellStyle name="AÞ¸¶ [0]_MBO96_1 4" xfId="5082"/>
    <cellStyle name="ÄÞ¸¶ [0]_MBO96_1 4" xfId="2985"/>
    <cellStyle name="AÞ¸¶ [0]_MBO96_1 4 2" xfId="2986"/>
    <cellStyle name="ÄÞ¸¶ [0]_MBO96_1 4 2" xfId="5083"/>
    <cellStyle name="AÞ¸¶ [0]_MBO96_1 40" xfId="6509"/>
    <cellStyle name="ÄÞ¸¶ [0]_MBO96_1 40" xfId="6516"/>
    <cellStyle name="AÞ¸¶ [0]_MBO96_1 41" xfId="6565"/>
    <cellStyle name="ÄÞ¸¶ [0]_MBO96_1 41" xfId="6572"/>
    <cellStyle name="AÞ¸¶ [0]_MBO96_1 42" xfId="6618"/>
    <cellStyle name="ÄÞ¸¶ [0]_MBO96_1 42" xfId="6625"/>
    <cellStyle name="AÞ¸¶ [0]_MBO96_1 5" xfId="5031"/>
    <cellStyle name="ÄÞ¸¶ [0]_MBO96_1 5" xfId="2987"/>
    <cellStyle name="AÞ¸¶ [0]_MBO96_1 5 2" xfId="2988"/>
    <cellStyle name="ÄÞ¸¶ [0]_MBO96_1 5 2" xfId="5030"/>
    <cellStyle name="AÞ¸¶ [0]_MBO96_1 6" xfId="5118"/>
    <cellStyle name="ÄÞ¸¶ [0]_MBO96_1 6" xfId="2989"/>
    <cellStyle name="AÞ¸¶ [0]_MBO96_1 7" xfId="2990"/>
    <cellStyle name="ÄÞ¸¶ [0]_MBO96_1 7" xfId="2991"/>
    <cellStyle name="AÞ¸¶ [0]_MBO96_1 7 10" xfId="10710"/>
    <cellStyle name="ÄÞ¸¶ [0]_MBO96_1 7 10" xfId="10711"/>
    <cellStyle name="AÞ¸¶ [0]_MBO96_1 7 2" xfId="5036"/>
    <cellStyle name="ÄÞ¸¶ [0]_MBO96_1 7 2" xfId="5035"/>
    <cellStyle name="AÞ¸¶ [0]_MBO96_1 7 3" xfId="7819"/>
    <cellStyle name="ÄÞ¸¶ [0]_MBO96_1 7 3" xfId="7818"/>
    <cellStyle name="AÞ¸¶ [0]_MBO96_1 7 4" xfId="9073"/>
    <cellStyle name="ÄÞ¸¶ [0]_MBO96_1 7 4" xfId="9094"/>
    <cellStyle name="AÞ¸¶ [0]_MBO96_1 7 5" xfId="9033"/>
    <cellStyle name="ÄÞ¸¶ [0]_MBO96_1 7 5" xfId="8965"/>
    <cellStyle name="AÞ¸¶ [0]_MBO96_1 7 6" xfId="9596"/>
    <cellStyle name="ÄÞ¸¶ [0]_MBO96_1 7 6" xfId="9595"/>
    <cellStyle name="AÞ¸¶ [0]_MBO96_1 7 7" xfId="7046"/>
    <cellStyle name="ÄÞ¸¶ [0]_MBO96_1 7 7" xfId="9487"/>
    <cellStyle name="AÞ¸¶ [0]_MBO96_1 7 8" xfId="3567"/>
    <cellStyle name="ÄÞ¸¶ [0]_MBO96_1 7 8" xfId="7056"/>
    <cellStyle name="AÞ¸¶ [0]_MBO96_1 7 9" xfId="7843"/>
    <cellStyle name="ÄÞ¸¶ [0]_MBO96_1 7 9" xfId="8873"/>
    <cellStyle name="AÞ¸¶ [0]_MBO96_1 8" xfId="2992"/>
    <cellStyle name="ÄÞ¸¶ [0]_MBO96_1 8" xfId="2993"/>
    <cellStyle name="AÞ¸¶ [0]_MBO96_1 8 10" xfId="10975"/>
    <cellStyle name="ÄÞ¸¶ [0]_MBO96_1 8 10" xfId="8424"/>
    <cellStyle name="AÞ¸¶ [0]_MBO96_1 8 2" xfId="5138"/>
    <cellStyle name="ÄÞ¸¶ [0]_MBO96_1 8 2" xfId="5141"/>
    <cellStyle name="AÞ¸¶ [0]_MBO96_1 8 3" xfId="7907"/>
    <cellStyle name="ÄÞ¸¶ [0]_MBO96_1 8 3" xfId="7910"/>
    <cellStyle name="AÞ¸¶ [0]_MBO96_1 8 4" xfId="8367"/>
    <cellStyle name="ÄÞ¸¶ [0]_MBO96_1 8 4" xfId="8276"/>
    <cellStyle name="AÞ¸¶ [0]_MBO96_1 8 5" xfId="9272"/>
    <cellStyle name="ÄÞ¸¶ [0]_MBO96_1 8 5" xfId="9229"/>
    <cellStyle name="AÞ¸¶ [0]_MBO96_1 8 6" xfId="9765"/>
    <cellStyle name="ÄÞ¸¶ [0]_MBO96_1 8 6" xfId="9728"/>
    <cellStyle name="AÞ¸¶ [0]_MBO96_1 8 7" xfId="10158"/>
    <cellStyle name="ÄÞ¸¶ [0]_MBO96_1 8 7" xfId="10127"/>
    <cellStyle name="AÞ¸¶ [0]_MBO96_1 8 8" xfId="10508"/>
    <cellStyle name="ÄÞ¸¶ [0]_MBO96_1 8 8" xfId="10484"/>
    <cellStyle name="AÞ¸¶ [0]_MBO96_1 8 9" xfId="10797"/>
    <cellStyle name="ÄÞ¸¶ [0]_MBO96_1 8 9" xfId="10780"/>
    <cellStyle name="AÞ¸¶ [0]_MBO96_1 9" xfId="2994"/>
    <cellStyle name="ÄÞ¸¶ [0]_MBO96_1 9" xfId="2995"/>
    <cellStyle name="AÞ¸¶ [0]_MBO96_1 9 10" xfId="11004"/>
    <cellStyle name="ÄÞ¸¶ [0]_MBO96_1 9 10" xfId="11043"/>
    <cellStyle name="AÞ¸¶ [0]_MBO96_1 9 2" xfId="5007"/>
    <cellStyle name="ÄÞ¸¶ [0]_MBO96_1 9 2" xfId="5002"/>
    <cellStyle name="AÞ¸¶ [0]_MBO96_1 9 3" xfId="7791"/>
    <cellStyle name="ÄÞ¸¶ [0]_MBO96_1 9 3" xfId="7787"/>
    <cellStyle name="AÞ¸¶ [0]_MBO96_1 9 4" xfId="8434"/>
    <cellStyle name="ÄÞ¸¶ [0]_MBO96_1 9 4" xfId="8520"/>
    <cellStyle name="AÞ¸¶ [0]_MBO96_1 9 5" xfId="9330"/>
    <cellStyle name="ÄÞ¸¶ [0]_MBO96_1 9 5" xfId="9404"/>
    <cellStyle name="AÞ¸¶ [0]_MBO96_1 9 6" xfId="9441"/>
    <cellStyle name="ÄÞ¸¶ [0]_MBO96_1 9 6" xfId="9888"/>
    <cellStyle name="AÞ¸¶ [0]_MBO96_1 9 7" xfId="9209"/>
    <cellStyle name="ÄÞ¸¶ [0]_MBO96_1 9 7" xfId="10266"/>
    <cellStyle name="AÞ¸¶ [0]_MBO96_1 9 8" xfId="9708"/>
    <cellStyle name="ÄÞ¸¶ [0]_MBO96_1 9 8" xfId="10610"/>
    <cellStyle name="AÞ¸¶ [0]_MBO96_1 9 9" xfId="10108"/>
    <cellStyle name="ÄÞ¸¶ [0]_MBO96_1 9 9" xfId="10879"/>
    <cellStyle name="Äþ¸¶_¸åãâ" xfId="758"/>
    <cellStyle name="AÞ¸¶_±aA¸" xfId="759"/>
    <cellStyle name="Äþ¸¶_090608_업무보고서 개정_복호화(2)" xfId="760"/>
    <cellStyle name="AÞ¸¶_¾ÆA§AU¾÷" xfId="761"/>
    <cellStyle name="ÄÞ¸¶_97MBO" xfId="762"/>
    <cellStyle name="AÞ¸¶_97MBO (2)" xfId="763"/>
    <cellStyle name="ÄÞ¸¶_97MBO (2)" xfId="764"/>
    <cellStyle name="AÞ¸¶_97MBO (2) 10" xfId="765"/>
    <cellStyle name="ÄÞ¸¶_97MBO (2) 10" xfId="2996"/>
    <cellStyle name="AÞ¸¶_97MBO (2) 10 10" xfId="9850"/>
    <cellStyle name="ÄÞ¸¶_97MBO (2) 10 10" xfId="7603"/>
    <cellStyle name="AÞ¸¶_97MBO (2) 10 2" xfId="4300"/>
    <cellStyle name="ÄÞ¸¶_97MBO (2) 10 2" xfId="5156"/>
    <cellStyle name="AÞ¸¶_97MBO (2) 10 3" xfId="7277"/>
    <cellStyle name="ÄÞ¸¶_97MBO (2) 10 3" xfId="7922"/>
    <cellStyle name="AÞ¸¶_97MBO (2) 10 4" xfId="8058"/>
    <cellStyle name="ÄÞ¸¶_97MBO (2) 10 4" xfId="7197"/>
    <cellStyle name="AÞ¸¶_97MBO (2) 10 5" xfId="9087"/>
    <cellStyle name="ÄÞ¸¶_97MBO (2) 10 5" xfId="9161"/>
    <cellStyle name="AÞ¸¶_97MBO (2) 10 6" xfId="3679"/>
    <cellStyle name="ÄÞ¸¶_97MBO (2) 10 6" xfId="8504"/>
    <cellStyle name="AÞ¸¶_97MBO (2) 10 7" xfId="7586"/>
    <cellStyle name="ÄÞ¸¶_97MBO (2) 10 7" xfId="8631"/>
    <cellStyle name="AÞ¸¶_97MBO (2) 10 8" xfId="8378"/>
    <cellStyle name="ÄÞ¸¶_97MBO (2) 10 8" xfId="9843"/>
    <cellStyle name="AÞ¸¶_97MBO (2) 10 9" xfId="3540"/>
    <cellStyle name="ÄÞ¸¶_97MBO (2) 10 9" xfId="10231"/>
    <cellStyle name="AÞ¸¶_97MBO (2) 11" xfId="2997"/>
    <cellStyle name="ÄÞ¸¶_97MBO (2) 11" xfId="2998"/>
    <cellStyle name="AÞ¸¶_97MBO (2) 11 10" xfId="10817"/>
    <cellStyle name="ÄÞ¸¶_97MBO (2) 11 10" xfId="7089"/>
    <cellStyle name="AÞ¸¶_97MBO (2) 11 2" xfId="4980"/>
    <cellStyle name="ÄÞ¸¶_97MBO (2) 11 2" xfId="4979"/>
    <cellStyle name="AÞ¸¶_97MBO (2) 11 3" xfId="7767"/>
    <cellStyle name="ÄÞ¸¶_97MBO (2) 11 3" xfId="7766"/>
    <cellStyle name="AÞ¸¶_97MBO (2) 11 4" xfId="8937"/>
    <cellStyle name="ÄÞ¸¶_97MBO (2) 11 4" xfId="8969"/>
    <cellStyle name="AÞ¸¶_97MBO (2) 11 5" xfId="8267"/>
    <cellStyle name="ÄÞ¸¶_97MBO (2) 11 5" xfId="8900"/>
    <cellStyle name="AÞ¸¶_97MBO (2) 11 6" xfId="9381"/>
    <cellStyle name="ÄÞ¸¶_97MBO (2) 11 6" xfId="8274"/>
    <cellStyle name="AÞ¸¶_97MBO (2) 11 7" xfId="9867"/>
    <cellStyle name="ÄÞ¸¶_97MBO (2) 11 7" xfId="9430"/>
    <cellStyle name="AÞ¸¶_97MBO (2) 11 8" xfId="10248"/>
    <cellStyle name="ÄÞ¸¶_97MBO (2) 11 8" xfId="9911"/>
    <cellStyle name="AÞ¸¶_97MBO (2) 11 9" xfId="10592"/>
    <cellStyle name="ÄÞ¸¶_97MBO (2) 11 9" xfId="10285"/>
    <cellStyle name="AÞ¸¶_97MBO (2) 12" xfId="2999"/>
    <cellStyle name="ÄÞ¸¶_97MBO (2) 12" xfId="3000"/>
    <cellStyle name="AÞ¸¶_97MBO (2) 12 10" xfId="11071"/>
    <cellStyle name="ÄÞ¸¶_97MBO (2) 12 10" xfId="11072"/>
    <cellStyle name="AÞ¸¶_97MBO (2) 12 2" xfId="5194"/>
    <cellStyle name="ÄÞ¸¶_97MBO (2) 12 2" xfId="5195"/>
    <cellStyle name="AÞ¸¶_97MBO (2) 12 3" xfId="7959"/>
    <cellStyle name="ÄÞ¸¶_97MBO (2) 12 3" xfId="7960"/>
    <cellStyle name="AÞ¸¶_97MBO (2) 12 4" xfId="8627"/>
    <cellStyle name="ÄÞ¸¶_97MBO (2) 12 4" xfId="8589"/>
    <cellStyle name="AÞ¸¶_97MBO (2) 12 5" xfId="9498"/>
    <cellStyle name="ÄÞ¸¶_97MBO (2) 12 5" xfId="8143"/>
    <cellStyle name="AÞ¸¶_97MBO (2) 12 6" xfId="9964"/>
    <cellStyle name="ÄÞ¸¶_97MBO (2) 12 6" xfId="9942"/>
    <cellStyle name="AÞ¸¶_97MBO (2) 12 7" xfId="10334"/>
    <cellStyle name="ÄÞ¸¶_97MBO (2) 12 7" xfId="10315"/>
    <cellStyle name="AÞ¸¶_97MBO (2) 12 8" xfId="10667"/>
    <cellStyle name="ÄÞ¸¶_97MBO (2) 12 8" xfId="10648"/>
    <cellStyle name="AÞ¸¶_97MBO (2) 12 9" xfId="10929"/>
    <cellStyle name="ÄÞ¸¶_97MBO (2) 12 9" xfId="10914"/>
    <cellStyle name="AÞ¸¶_97MBO (2) 13" xfId="3001"/>
    <cellStyle name="ÄÞ¸¶_97MBO (2) 13" xfId="3002"/>
    <cellStyle name="AÞ¸¶_97MBO (2) 13 10" xfId="11066"/>
    <cellStyle name="ÄÞ¸¶_97MBO (2) 13 10" xfId="11065"/>
    <cellStyle name="AÞ¸¶_97MBO (2) 13 2" xfId="4930"/>
    <cellStyle name="ÄÞ¸¶_97MBO (2) 13 2" xfId="4929"/>
    <cellStyle name="AÞ¸¶_97MBO (2) 13 3" xfId="7718"/>
    <cellStyle name="ÄÞ¸¶_97MBO (2) 13 3" xfId="7717"/>
    <cellStyle name="AÞ¸¶_97MBO (2) 13 4" xfId="8570"/>
    <cellStyle name="ÄÞ¸¶_97MBO (2) 13 4" xfId="8612"/>
    <cellStyle name="AÞ¸¶_97MBO (2) 13 5" xfId="9486"/>
    <cellStyle name="ÄÞ¸¶_97MBO (2) 13 5" xfId="9485"/>
    <cellStyle name="AÞ¸¶_97MBO (2) 13 6" xfId="9958"/>
    <cellStyle name="ÄÞ¸¶_97MBO (2) 13 6" xfId="9957"/>
    <cellStyle name="AÞ¸¶_97MBO (2) 13 7" xfId="10330"/>
    <cellStyle name="ÄÞ¸¶_97MBO (2) 13 7" xfId="10329"/>
    <cellStyle name="AÞ¸¶_97MBO (2) 13 8" xfId="10662"/>
    <cellStyle name="ÄÞ¸¶_97MBO (2) 13 8" xfId="10661"/>
    <cellStyle name="AÞ¸¶_97MBO (2) 13 9" xfId="10925"/>
    <cellStyle name="ÄÞ¸¶_97MBO (2) 13 9" xfId="10924"/>
    <cellStyle name="AÞ¸¶_97MBO (2) 14" xfId="3003"/>
    <cellStyle name="ÄÞ¸¶_97MBO (2) 14" xfId="3004"/>
    <cellStyle name="AÞ¸¶_97MBO (2) 14 10" xfId="10461"/>
    <cellStyle name="ÄÞ¸¶_97MBO (2) 14 10" xfId="7113"/>
    <cellStyle name="AÞ¸¶_97MBO (2) 14 2" xfId="5241"/>
    <cellStyle name="ÄÞ¸¶_97MBO (2) 14 2" xfId="5244"/>
    <cellStyle name="AÞ¸¶_97MBO (2) 14 3" xfId="8001"/>
    <cellStyle name="ÄÞ¸¶_97MBO (2) 14 3" xfId="8004"/>
    <cellStyle name="AÞ¸¶_97MBO (2) 14 4" xfId="8966"/>
    <cellStyle name="ÄÞ¸¶_97MBO (2) 14 4" xfId="8893"/>
    <cellStyle name="AÞ¸¶_97MBO (2) 14 5" xfId="8246"/>
    <cellStyle name="ÄÞ¸¶_97MBO (2) 14 5" xfId="3692"/>
    <cellStyle name="AÞ¸¶_97MBO (2) 14 6" xfId="9294"/>
    <cellStyle name="ÄÞ¸¶_97MBO (2) 14 6" xfId="9169"/>
    <cellStyle name="AÞ¸¶_97MBO (2) 14 7" xfId="9788"/>
    <cellStyle name="ÄÞ¸¶_97MBO (2) 14 7" xfId="9669"/>
    <cellStyle name="AÞ¸¶_97MBO (2) 14 8" xfId="10182"/>
    <cellStyle name="ÄÞ¸¶_97MBO (2) 14 8" xfId="10071"/>
    <cellStyle name="AÞ¸¶_97MBO (2) 14 9" xfId="10530"/>
    <cellStyle name="ÄÞ¸¶_97MBO (2) 14 9" xfId="10433"/>
    <cellStyle name="AÞ¸¶_97MBO (2) 15" xfId="4875"/>
    <cellStyle name="ÄÞ¸¶_97MBO (2) 15" xfId="4874"/>
    <cellStyle name="AÞ¸¶_97MBO (2) 16" xfId="5302"/>
    <cellStyle name="ÄÞ¸¶_97MBO (2) 16" xfId="5303"/>
    <cellStyle name="AÞ¸¶_97MBO (2) 17" xfId="3786"/>
    <cellStyle name="ÄÞ¸¶_97MBO (2) 17" xfId="3787"/>
    <cellStyle name="AÞ¸¶_97MBO (2) 18" xfId="5360"/>
    <cellStyle name="ÄÞ¸¶_97MBO (2) 18" xfId="5361"/>
    <cellStyle name="AÞ¸¶_97MBO (2) 19" xfId="3941"/>
    <cellStyle name="ÄÞ¸¶_97MBO (2) 19" xfId="3942"/>
    <cellStyle name="AÞ¸¶_97MBO (2) 2" xfId="3005"/>
    <cellStyle name="ÄÞ¸¶_97MBO (2) 2" xfId="3006"/>
    <cellStyle name="AÞ¸¶_97MBO (2) 2 10" xfId="7404"/>
    <cellStyle name="ÄÞ¸¶_97MBO (2) 2 10" xfId="3421"/>
    <cellStyle name="AÞ¸¶_97MBO (2) 2 11" xfId="10038"/>
    <cellStyle name="ÄÞ¸¶_97MBO (2) 2 2" xfId="4301"/>
    <cellStyle name="AÞ¸¶_97MBO (2) 2 3" xfId="4298"/>
    <cellStyle name="ÄÞ¸¶_97MBO (2) 2 3" xfId="7278"/>
    <cellStyle name="AÞ¸¶_97MBO (2) 2 4" xfId="7276"/>
    <cellStyle name="ÄÞ¸¶_97MBO (2) 2 4" xfId="8057"/>
    <cellStyle name="AÞ¸¶_97MBO (2) 2 5" xfId="6940"/>
    <cellStyle name="ÄÞ¸¶_97MBO (2) 2 5" xfId="9110"/>
    <cellStyle name="AÞ¸¶_97MBO (2) 2 6" xfId="7133"/>
    <cellStyle name="ÄÞ¸¶_97MBO (2) 2 6" xfId="9145"/>
    <cellStyle name="AÞ¸¶_97MBO (2) 2 7" xfId="8617"/>
    <cellStyle name="ÄÞ¸¶_97MBO (2) 2 7" xfId="8928"/>
    <cellStyle name="AÞ¸¶_97MBO (2) 2 8" xfId="3502"/>
    <cellStyle name="ÄÞ¸¶_97MBO (2) 2 8" xfId="8678"/>
    <cellStyle name="AÞ¸¶_97MBO (2) 2 9" xfId="3510"/>
    <cellStyle name="ÄÞ¸¶_97MBO (2) 2 9" xfId="7146"/>
    <cellStyle name="AÞ¸¶_97MBO (2) 20" xfId="5422"/>
    <cellStyle name="ÄÞ¸¶_97MBO (2) 20" xfId="5423"/>
    <cellStyle name="AÞ¸¶_97MBO (2) 21" xfId="4378"/>
    <cellStyle name="ÄÞ¸¶_97MBO (2) 21" xfId="4379"/>
    <cellStyle name="AÞ¸¶_97MBO (2) 22" xfId="5484"/>
    <cellStyle name="ÄÞ¸¶_97MBO (2) 22" xfId="5485"/>
    <cellStyle name="AÞ¸¶_97MBO (2) 23" xfId="4530"/>
    <cellStyle name="ÄÞ¸¶_97MBO (2) 23" xfId="4531"/>
    <cellStyle name="AÞ¸¶_97MBO (2) 24" xfId="5548"/>
    <cellStyle name="ÄÞ¸¶_97MBO (2) 24" xfId="5549"/>
    <cellStyle name="AÞ¸¶_97MBO (2) 25" xfId="4767"/>
    <cellStyle name="ÄÞ¸¶_97MBO (2) 25" xfId="4768"/>
    <cellStyle name="AÞ¸¶_97MBO (2) 26" xfId="5612"/>
    <cellStyle name="ÄÞ¸¶_97MBO (2) 26" xfId="5613"/>
    <cellStyle name="AÞ¸¶_97MBO (2) 27" xfId="5664"/>
    <cellStyle name="ÄÞ¸¶_97MBO (2) 27" xfId="5665"/>
    <cellStyle name="AÞ¸¶_97MBO (2) 28" xfId="5744"/>
    <cellStyle name="ÄÞ¸¶_97MBO (2) 28" xfId="5745"/>
    <cellStyle name="AÞ¸¶_97MBO (2) 29" xfId="5808"/>
    <cellStyle name="ÄÞ¸¶_97MBO (2) 29" xfId="5809"/>
    <cellStyle name="AÞ¸¶_97MBO (2) 3" xfId="4302"/>
    <cellStyle name="ÄÞ¸¶_97MBO (2) 3" xfId="3007"/>
    <cellStyle name="AÞ¸¶_97MBO (2) 3 2" xfId="3008"/>
    <cellStyle name="ÄÞ¸¶_97MBO (2) 3 2" xfId="4303"/>
    <cellStyle name="AÞ¸¶_97MBO (2) 30" xfId="5870"/>
    <cellStyle name="ÄÞ¸¶_97MBO (2) 30" xfId="5871"/>
    <cellStyle name="AÞ¸¶_97MBO (2) 31" xfId="5934"/>
    <cellStyle name="ÄÞ¸¶_97MBO (2) 31" xfId="5935"/>
    <cellStyle name="AÞ¸¶_97MBO (2) 32" xfId="5996"/>
    <cellStyle name="ÄÞ¸¶_97MBO (2) 32" xfId="5997"/>
    <cellStyle name="AÞ¸¶_97MBO (2) 33" xfId="6060"/>
    <cellStyle name="ÄÞ¸¶_97MBO (2) 33" xfId="6061"/>
    <cellStyle name="AÞ¸¶_97MBO (2) 34" xfId="6122"/>
    <cellStyle name="ÄÞ¸¶_97MBO (2) 34" xfId="6123"/>
    <cellStyle name="AÞ¸¶_97MBO (2) 35" xfId="6184"/>
    <cellStyle name="ÄÞ¸¶_97MBO (2) 35" xfId="6185"/>
    <cellStyle name="AÞ¸¶_97MBO (2) 36" xfId="6246"/>
    <cellStyle name="ÄÞ¸¶_97MBO (2) 36" xfId="6247"/>
    <cellStyle name="AÞ¸¶_97MBO (2) 37" xfId="6307"/>
    <cellStyle name="ÄÞ¸¶_97MBO (2) 37" xfId="6308"/>
    <cellStyle name="AÞ¸¶_97MBO (2) 38" xfId="6368"/>
    <cellStyle name="ÄÞ¸¶_97MBO (2) 38" xfId="6369"/>
    <cellStyle name="AÞ¸¶_97MBO (2) 39" xfId="6428"/>
    <cellStyle name="ÄÞ¸¶_97MBO (2) 39" xfId="6429"/>
    <cellStyle name="AÞ¸¶_97MBO (2) 4" xfId="4304"/>
    <cellStyle name="ÄÞ¸¶_97MBO (2) 4" xfId="3009"/>
    <cellStyle name="AÞ¸¶_97MBO (2) 4 2" xfId="3010"/>
    <cellStyle name="ÄÞ¸¶_97MBO (2) 4 2" xfId="4305"/>
    <cellStyle name="AÞ¸¶_97MBO (2) 40" xfId="6487"/>
    <cellStyle name="ÄÞ¸¶_97MBO (2) 40" xfId="6488"/>
    <cellStyle name="AÞ¸¶_97MBO (2) 41" xfId="6543"/>
    <cellStyle name="ÄÞ¸¶_97MBO (2) 41" xfId="6544"/>
    <cellStyle name="AÞ¸¶_97MBO (2) 42" xfId="6597"/>
    <cellStyle name="ÄÞ¸¶_97MBO (2) 42" xfId="6598"/>
    <cellStyle name="AÞ¸¶_97MBO (2) 43" xfId="6648"/>
    <cellStyle name="ÄÞ¸¶_97MBO (2) 43" xfId="6649"/>
    <cellStyle name="AÞ¸¶_97MBO (2) 44" xfId="6696"/>
    <cellStyle name="ÄÞ¸¶_97MBO (2) 44" xfId="6697"/>
    <cellStyle name="AÞ¸¶_97MBO (2) 5" xfId="5088"/>
    <cellStyle name="ÄÞ¸¶_97MBO (2) 5" xfId="3011"/>
    <cellStyle name="AÞ¸¶_97MBO (2) 5 2" xfId="3012"/>
    <cellStyle name="ÄÞ¸¶_97MBO (2) 5 2" xfId="4299"/>
    <cellStyle name="AÞ¸¶_97MBO (2) 6" xfId="5023"/>
    <cellStyle name="ÄÞ¸¶_97MBO (2) 6" xfId="3013"/>
    <cellStyle name="AÞ¸¶_97MBO (2) 7" xfId="3014"/>
    <cellStyle name="ÄÞ¸¶_97MBO (2) 7" xfId="3015"/>
    <cellStyle name="AÞ¸¶_97MBO (2) 7 10" xfId="11083"/>
    <cellStyle name="ÄÞ¸¶_97MBO (2) 7 10" xfId="6987"/>
    <cellStyle name="AÞ¸¶_97MBO (2) 7 2" xfId="5125"/>
    <cellStyle name="ÄÞ¸¶_97MBO (2) 7 2" xfId="5022"/>
    <cellStyle name="AÞ¸¶_97MBO (2) 7 3" xfId="7897"/>
    <cellStyle name="ÄÞ¸¶_97MBO (2) 7 3" xfId="7806"/>
    <cellStyle name="AÞ¸¶_97MBO (2) 7 4" xfId="8609"/>
    <cellStyle name="ÄÞ¸¶_97MBO (2) 7 4" xfId="7374"/>
    <cellStyle name="AÞ¸¶_97MBO (2) 7 5" xfId="9483"/>
    <cellStyle name="ÄÞ¸¶_97MBO (2) 7 5" xfId="3694"/>
    <cellStyle name="AÞ¸¶_97MBO (2) 7 6" xfId="9955"/>
    <cellStyle name="ÄÞ¸¶_97MBO (2) 7 6" xfId="3563"/>
    <cellStyle name="AÞ¸¶_97MBO (2) 7 7" xfId="10327"/>
    <cellStyle name="ÄÞ¸¶_97MBO (2) 7 7" xfId="9123"/>
    <cellStyle name="AÞ¸¶_97MBO (2) 7 8" xfId="10659"/>
    <cellStyle name="ÄÞ¸¶_97MBO (2) 7 8" xfId="8708"/>
    <cellStyle name="AÞ¸¶_97MBO (2) 7 9" xfId="10922"/>
    <cellStyle name="ÄÞ¸¶_97MBO (2) 7 9" xfId="7238"/>
    <cellStyle name="AÞ¸¶_97MBO (2) 8" xfId="3016"/>
    <cellStyle name="ÄÞ¸¶_97MBO (2) 8" xfId="3017"/>
    <cellStyle name="AÞ¸¶_97MBO (2) 8 10" xfId="8386"/>
    <cellStyle name="ÄÞ¸¶_97MBO (2) 8 10" xfId="11063"/>
    <cellStyle name="AÞ¸¶_97MBO (2) 8 2" xfId="5021"/>
    <cellStyle name="ÄÞ¸¶_97MBO (2) 8 2" xfId="5126"/>
    <cellStyle name="AÞ¸¶_97MBO (2) 8 3" xfId="7805"/>
    <cellStyle name="ÄÞ¸¶_97MBO (2) 8 3" xfId="7898"/>
    <cellStyle name="AÞ¸¶_97MBO (2) 8 4" xfId="7377"/>
    <cellStyle name="ÄÞ¸¶_97MBO (2) 8 4" xfId="8610"/>
    <cellStyle name="AÞ¸¶_97MBO (2) 8 5" xfId="3716"/>
    <cellStyle name="ÄÞ¸¶_97MBO (2) 8 5" xfId="9484"/>
    <cellStyle name="AÞ¸¶_97MBO (2) 8 6" xfId="9058"/>
    <cellStyle name="ÄÞ¸¶_97MBO (2) 8 6" xfId="9956"/>
    <cellStyle name="AÞ¸¶_97MBO (2) 8 7" xfId="8232"/>
    <cellStyle name="ÄÞ¸¶_97MBO (2) 8 7" xfId="10328"/>
    <cellStyle name="AÞ¸¶_97MBO (2) 8 8" xfId="3655"/>
    <cellStyle name="ÄÞ¸¶_97MBO (2) 8 8" xfId="10660"/>
    <cellStyle name="AÞ¸¶_97MBO (2) 8 9" xfId="8377"/>
    <cellStyle name="ÄÞ¸¶_97MBO (2) 8 9" xfId="10923"/>
    <cellStyle name="AÞ¸¶_97MBO (2) 9" xfId="3018"/>
    <cellStyle name="ÄÞ¸¶_97MBO (2) 9" xfId="3019"/>
    <cellStyle name="AÞ¸¶_97MBO (2) 9 10" xfId="3470"/>
    <cellStyle name="ÄÞ¸¶_97MBO (2) 9 10" xfId="10066"/>
    <cellStyle name="AÞ¸¶_97MBO (2) 9 2" xfId="5153"/>
    <cellStyle name="ÄÞ¸¶_97MBO (2) 9 2" xfId="5020"/>
    <cellStyle name="AÞ¸¶_97MBO (2) 9 3" xfId="7919"/>
    <cellStyle name="ÄÞ¸¶_97MBO (2) 9 3" xfId="7804"/>
    <cellStyle name="AÞ¸¶_97MBO (2) 9 4" xfId="3602"/>
    <cellStyle name="ÄÞ¸¶_97MBO (2) 9 4" xfId="8216"/>
    <cellStyle name="AÞ¸¶_97MBO (2) 9 5" xfId="3617"/>
    <cellStyle name="ÄÞ¸¶_97MBO (2) 9 5" xfId="3634"/>
    <cellStyle name="AÞ¸¶_97MBO (2) 9 6" xfId="7003"/>
    <cellStyle name="ÄÞ¸¶_97MBO (2) 9 6" xfId="9059"/>
    <cellStyle name="AÞ¸¶_97MBO (2) 9 7" xfId="8716"/>
    <cellStyle name="ÄÞ¸¶_97MBO (2) 9 7" xfId="4405"/>
    <cellStyle name="AÞ¸¶_97MBO (2) 9 8" xfId="9515"/>
    <cellStyle name="ÄÞ¸¶_97MBO (2) 9 8" xfId="7025"/>
    <cellStyle name="AÞ¸¶_97MBO (2) 9 9" xfId="9979"/>
    <cellStyle name="ÄÞ¸¶_97MBO (2) 9 9" xfId="8376"/>
    <cellStyle name="AÞ¸¶_A|Aa¿e" xfId="3020"/>
    <cellStyle name="ÄÞ¸¶_Á¦Ãâ¿ë" xfId="766"/>
    <cellStyle name="AÞ¸¶_Ao±C Project" xfId="767"/>
    <cellStyle name="ÄÞ¸¶_Áõ±Ç Project" xfId="768"/>
    <cellStyle name="AÞ¸¶_Ao±C Project 10" xfId="769"/>
    <cellStyle name="ÄÞ¸¶_Áõ±Ç Project 10" xfId="3021"/>
    <cellStyle name="AÞ¸¶_Ao±C Project 10 10" xfId="10131"/>
    <cellStyle name="ÄÞ¸¶_Áõ±Ç Project 10 10" xfId="8991"/>
    <cellStyle name="AÞ¸¶_Ao±C Project 10 2" xfId="4310"/>
    <cellStyle name="ÄÞ¸¶_Áõ±Ç Project 10 2" xfId="5174"/>
    <cellStyle name="AÞ¸¶_Ao±C Project 10 3" xfId="7283"/>
    <cellStyle name="ÄÞ¸¶_Áõ±Ç Project 10 3" xfId="7940"/>
    <cellStyle name="AÞ¸¶_Ao±C Project 10 4" xfId="3584"/>
    <cellStyle name="ÄÞ¸¶_Áõ±Ç Project 10 4" xfId="9003"/>
    <cellStyle name="AÞ¸¶_Ao±C Project 10 5" xfId="7609"/>
    <cellStyle name="ÄÞ¸¶_Áõ±Ç Project 10 5" xfId="8494"/>
    <cellStyle name="AÞ¸¶_Ao±C Project 10 6" xfId="8474"/>
    <cellStyle name="ÄÞ¸¶_Áõ±Ç Project 10 6" xfId="9565"/>
    <cellStyle name="AÞ¸¶_Ao±C Project 10 7" xfId="9576"/>
    <cellStyle name="ÄÞ¸¶_Áõ±Ç Project 10 7" xfId="10006"/>
    <cellStyle name="AÞ¸¶_Ao±C Project 10 8" xfId="9347"/>
    <cellStyle name="ÄÞ¸¶_Áõ±Ç Project 10 8" xfId="10376"/>
    <cellStyle name="AÞ¸¶_Ao±C Project 10 9" xfId="9833"/>
    <cellStyle name="ÄÞ¸¶_Áõ±Ç Project 10 9" xfId="10699"/>
    <cellStyle name="AÞ¸¶_Ao±C Project 11" xfId="3022"/>
    <cellStyle name="ÄÞ¸¶_Áõ±Ç Project 11" xfId="3023"/>
    <cellStyle name="AÞ¸¶_Ao±C Project 11 10" xfId="8500"/>
    <cellStyle name="ÄÞ¸¶_Áõ±Ç Project 11 10" xfId="7473"/>
    <cellStyle name="AÞ¸¶_Ao±C Project 11 2" xfId="4959"/>
    <cellStyle name="ÄÞ¸¶_Áõ±Ç Project 11 2" xfId="4958"/>
    <cellStyle name="AÞ¸¶_Ao±C Project 11 3" xfId="7749"/>
    <cellStyle name="ÄÞ¸¶_Áõ±Ç Project 11 3" xfId="7748"/>
    <cellStyle name="AÞ¸¶_Ao±C Project 11 4" xfId="3686"/>
    <cellStyle name="ÄÞ¸¶_Áõ±Ç Project 11 4" xfId="8102"/>
    <cellStyle name="AÞ¸¶_Ao±C Project 11 5" xfId="9154"/>
    <cellStyle name="ÄÞ¸¶_Áõ±Ç Project 11 5" xfId="3663"/>
    <cellStyle name="AÞ¸¶_Ao±C Project 11 6" xfId="8505"/>
    <cellStyle name="ÄÞ¸¶_Áõ±Ç Project 11 6" xfId="3538"/>
    <cellStyle name="AÞ¸¶_Ao±C Project 11 7" xfId="9358"/>
    <cellStyle name="ÄÞ¸¶_Áõ±Ç Project 11 7" xfId="8583"/>
    <cellStyle name="AÞ¸¶_Ao±C Project 11 8" xfId="9842"/>
    <cellStyle name="ÄÞ¸¶_Áõ±Ç Project 11 8" xfId="8107"/>
    <cellStyle name="AÞ¸¶_Ao±C Project 11 9" xfId="10230"/>
    <cellStyle name="ÄÞ¸¶_Áõ±Ç Project 11 9" xfId="9088"/>
    <cellStyle name="AÞ¸¶_Ao±C Project 12" xfId="3024"/>
    <cellStyle name="ÄÞ¸¶_Áõ±Ç Project 12" xfId="3025"/>
    <cellStyle name="AÞ¸¶_Ao±C Project 12 10" xfId="10498"/>
    <cellStyle name="ÄÞ¸¶_Áõ±Ç Project 12 10" xfId="10275"/>
    <cellStyle name="AÞ¸¶_Ao±C Project 12 2" xfId="5218"/>
    <cellStyle name="ÄÞ¸¶_Áõ±Ç Project 12 2" xfId="5219"/>
    <cellStyle name="AÞ¸¶_Ao±C Project 12 3" xfId="7982"/>
    <cellStyle name="ÄÞ¸¶_Áõ±Ç Project 12 3" xfId="7983"/>
    <cellStyle name="AÞ¸¶_Ao±C Project 12 4" xfId="8215"/>
    <cellStyle name="ÄÞ¸¶_Áõ±Ç Project 12 4" xfId="7372"/>
    <cellStyle name="AÞ¸¶_Ao±C Project 12 5" xfId="6962"/>
    <cellStyle name="ÄÞ¸¶_Áõ±Ç Project 12 5" xfId="3660"/>
    <cellStyle name="AÞ¸¶_Ao±C Project 12 6" xfId="7616"/>
    <cellStyle name="ÄÞ¸¶_Áõ±Ç Project 12 6" xfId="9028"/>
    <cellStyle name="AÞ¸¶_Ao±C Project 12 7" xfId="7517"/>
    <cellStyle name="ÄÞ¸¶_Áõ±Ç Project 12 7" xfId="8233"/>
    <cellStyle name="AÞ¸¶_Ao±C Project 12 8" xfId="7417"/>
    <cellStyle name="ÄÞ¸¶_Áõ±Ç Project 12 8" xfId="6982"/>
    <cellStyle name="AÞ¸¶_Ao±C Project 12 9" xfId="7476"/>
    <cellStyle name="ÄÞ¸¶_Áõ±Ç Project 12 9" xfId="3557"/>
    <cellStyle name="AÞ¸¶_Ao±C Project 13" xfId="3026"/>
    <cellStyle name="ÄÞ¸¶_Áõ±Ç Project 13" xfId="3027"/>
    <cellStyle name="AÞ¸¶_Ao±C Project 13 10" xfId="10432"/>
    <cellStyle name="ÄÞ¸¶_Áõ±Ç Project 13 10" xfId="10098"/>
    <cellStyle name="AÞ¸¶_Ao±C Project 13 2" xfId="4905"/>
    <cellStyle name="ÄÞ¸¶_Áõ±Ç Project 13 2" xfId="4904"/>
    <cellStyle name="AÞ¸¶_Ao±C Project 13 3" xfId="7698"/>
    <cellStyle name="ÄÞ¸¶_Áõ±Ç Project 13 3" xfId="7697"/>
    <cellStyle name="AÞ¸¶_Ao±C Project 13 4" xfId="9053"/>
    <cellStyle name="ÄÞ¸¶_Áõ±Ç Project 13 4" xfId="9052"/>
    <cellStyle name="AÞ¸¶_Ao±C Project 13 5" xfId="9135"/>
    <cellStyle name="ÄÞ¸¶_Áõ±Ç Project 13 5" xfId="8874"/>
    <cellStyle name="AÞ¸¶_Ao±C Project 13 6" xfId="3454"/>
    <cellStyle name="ÄÞ¸¶_Áõ±Ç Project 13 6" xfId="9049"/>
    <cellStyle name="AÞ¸¶_Ao±C Project 13 7" xfId="8792"/>
    <cellStyle name="ÄÞ¸¶_Áõ±Ç Project 13 7" xfId="8997"/>
    <cellStyle name="AÞ¸¶_Ao±C Project 13 8" xfId="3521"/>
    <cellStyle name="ÄÞ¸¶_Áõ±Ç Project 13 8" xfId="8725"/>
    <cellStyle name="AÞ¸¶_Ao±C Project 13 9" xfId="9379"/>
    <cellStyle name="ÄÞ¸¶_Áõ±Ç Project 13 9" xfId="8879"/>
    <cellStyle name="AÞ¸¶_Ao±C Project 14" xfId="3028"/>
    <cellStyle name="ÄÞ¸¶_Áõ±Ç Project 14" xfId="3029"/>
    <cellStyle name="AÞ¸¶_Ao±C Project 14 10" xfId="11000"/>
    <cellStyle name="ÄÞ¸¶_Áõ±Ç Project 14 10" xfId="10980"/>
    <cellStyle name="AÞ¸¶_Ao±C Project 14 2" xfId="5271"/>
    <cellStyle name="ÄÞ¸¶_Áõ±Ç Project 14 2" xfId="5272"/>
    <cellStyle name="AÞ¸¶_Ao±C Project 14 3" xfId="8030"/>
    <cellStyle name="ÄÞ¸¶_Áõ±Ç Project 14 3" xfId="8031"/>
    <cellStyle name="AÞ¸¶_Ao±C Project 14 4" xfId="8382"/>
    <cellStyle name="ÄÞ¸¶_Áõ±Ç Project 14 4" xfId="8383"/>
    <cellStyle name="AÞ¸¶_Ao±C Project 14 5" xfId="9326"/>
    <cellStyle name="ÄÞ¸¶_Áõ±Ç Project 14 5" xfId="9287"/>
    <cellStyle name="AÞ¸¶_Ao±C Project 14 6" xfId="9816"/>
    <cellStyle name="ÄÞ¸¶_Áõ±Ç Project 14 6" xfId="9781"/>
    <cellStyle name="AÞ¸¶_Ao±C Project 14 7" xfId="10210"/>
    <cellStyle name="ÄÞ¸¶_Áõ±Ç Project 14 7" xfId="10174"/>
    <cellStyle name="AÞ¸¶_Ao±C Project 14 8" xfId="10554"/>
    <cellStyle name="ÄÞ¸¶_Áõ±Ç Project 14 8" xfId="10522"/>
    <cellStyle name="AÞ¸¶_Ao±C Project 14 9" xfId="10837"/>
    <cellStyle name="ÄÞ¸¶_Áõ±Ç Project 14 9" xfId="10809"/>
    <cellStyle name="AÞ¸¶_Ao±C Project 15" xfId="4844"/>
    <cellStyle name="ÄÞ¸¶_Áõ±Ç Project 15" xfId="4843"/>
    <cellStyle name="AÞ¸¶_Ao±C Project 16" xfId="5330"/>
    <cellStyle name="ÄÞ¸¶_Áõ±Ç Project 16" xfId="5331"/>
    <cellStyle name="AÞ¸¶_Ao±C Project 17" xfId="3896"/>
    <cellStyle name="ÄÞ¸¶_Áõ±Ç Project 17" xfId="3897"/>
    <cellStyle name="AÞ¸¶_Ao±C Project 18" xfId="5392"/>
    <cellStyle name="ÄÞ¸¶_Áõ±Ç Project 18" xfId="5393"/>
    <cellStyle name="AÞ¸¶_Ao±C Project 19" xfId="4272"/>
    <cellStyle name="ÄÞ¸¶_Áõ±Ç Project 19" xfId="4273"/>
    <cellStyle name="AÞ¸¶_Ao±C Project 2" xfId="3030"/>
    <cellStyle name="ÄÞ¸¶_Áõ±Ç Project 2" xfId="3031"/>
    <cellStyle name="AÞ¸¶_Ao±C Project 2 10" xfId="9363"/>
    <cellStyle name="ÄÞ¸¶_Áõ±Ç Project 2 10" xfId="10655"/>
    <cellStyle name="AÞ¸¶_Ao±C Project 2 11" xfId="10926"/>
    <cellStyle name="ÄÞ¸¶_Áõ±Ç Project 2 2" xfId="4311"/>
    <cellStyle name="AÞ¸¶_Ao±C Project 2 3" xfId="4308"/>
    <cellStyle name="ÄÞ¸¶_Áõ±Ç Project 2 3" xfId="7284"/>
    <cellStyle name="AÞ¸¶_Ao±C Project 2 4" xfId="7282"/>
    <cellStyle name="ÄÞ¸¶_Áõ±Ç Project 2 4" xfId="7890"/>
    <cellStyle name="AÞ¸¶_Ao±C Project 2 5" xfId="3583"/>
    <cellStyle name="ÄÞ¸¶_Áõ±Ç Project 2 5" xfId="7489"/>
    <cellStyle name="AÞ¸¶_Ao±C Project 2 6" xfId="8782"/>
    <cellStyle name="ÄÞ¸¶_Áõ±Ç Project 2 6" xfId="7343"/>
    <cellStyle name="AÞ¸¶_Ao±C Project 2 7" xfId="7235"/>
    <cellStyle name="ÄÞ¸¶_Áõ±Ç Project 2 7" xfId="9344"/>
    <cellStyle name="AÞ¸¶_Ao±C Project 2 8" xfId="7358"/>
    <cellStyle name="ÄÞ¸¶_Áõ±Ç Project 2 8" xfId="9832"/>
    <cellStyle name="AÞ¸¶_Ao±C Project 2 9" xfId="8931"/>
    <cellStyle name="ÄÞ¸¶_Áõ±Ç Project 2 9" xfId="10224"/>
    <cellStyle name="AÞ¸¶_Ao±C Project 20" xfId="5454"/>
    <cellStyle name="ÄÞ¸¶_Áõ±Ç Project 20" xfId="5455"/>
    <cellStyle name="AÞ¸¶_Ao±C Project 21" xfId="4456"/>
    <cellStyle name="ÄÞ¸¶_Áõ±Ç Project 21" xfId="4457"/>
    <cellStyle name="AÞ¸¶_Ao±C Project 22" xfId="5518"/>
    <cellStyle name="ÄÞ¸¶_Áõ±Ç Project 22" xfId="5519"/>
    <cellStyle name="AÞ¸¶_Ao±C Project 23" xfId="4633"/>
    <cellStyle name="ÄÞ¸¶_Áõ±Ç Project 23" xfId="4634"/>
    <cellStyle name="AÞ¸¶_Ao±C Project 24" xfId="5582"/>
    <cellStyle name="ÄÞ¸¶_Áõ±Ç Project 24" xfId="5583"/>
    <cellStyle name="AÞ¸¶_Ao±C Project 25" xfId="5635"/>
    <cellStyle name="ÄÞ¸¶_Áõ±Ç Project 25" xfId="5636"/>
    <cellStyle name="AÞ¸¶_Ao±C Project 26" xfId="5715"/>
    <cellStyle name="ÄÞ¸¶_Áõ±Ç Project 26" xfId="5716"/>
    <cellStyle name="AÞ¸¶_Ao±C Project 27" xfId="5696"/>
    <cellStyle name="ÄÞ¸¶_Áõ±Ç Project 27" xfId="5697"/>
    <cellStyle name="AÞ¸¶_Ao±C Project 28" xfId="5776"/>
    <cellStyle name="ÄÞ¸¶_Áõ±Ç Project 28" xfId="5777"/>
    <cellStyle name="AÞ¸¶_Ao±C Project 29" xfId="5840"/>
    <cellStyle name="ÄÞ¸¶_Áõ±Ç Project 29" xfId="5841"/>
    <cellStyle name="AÞ¸¶_Ao±C Project 3" xfId="4312"/>
    <cellStyle name="ÄÞ¸¶_Áõ±Ç Project 3" xfId="3032"/>
    <cellStyle name="AÞ¸¶_Ao±C Project 3 2" xfId="3033"/>
    <cellStyle name="ÄÞ¸¶_Áõ±Ç Project 3 2" xfId="4313"/>
    <cellStyle name="AÞ¸¶_Ao±C Project 30" xfId="5902"/>
    <cellStyle name="ÄÞ¸¶_Áõ±Ç Project 30" xfId="5903"/>
    <cellStyle name="AÞ¸¶_Ao±C Project 31" xfId="5966"/>
    <cellStyle name="ÄÞ¸¶_Áõ±Ç Project 31" xfId="5967"/>
    <cellStyle name="AÞ¸¶_Ao±C Project 32" xfId="6028"/>
    <cellStyle name="ÄÞ¸¶_Áõ±Ç Project 32" xfId="6029"/>
    <cellStyle name="AÞ¸¶_Ao±C Project 33" xfId="6092"/>
    <cellStyle name="ÄÞ¸¶_Áõ±Ç Project 33" xfId="6093"/>
    <cellStyle name="AÞ¸¶_Ao±C Project 34" xfId="6154"/>
    <cellStyle name="ÄÞ¸¶_Áõ±Ç Project 34" xfId="6155"/>
    <cellStyle name="AÞ¸¶_Ao±C Project 35" xfId="6216"/>
    <cellStyle name="ÄÞ¸¶_Áõ±Ç Project 35" xfId="6217"/>
    <cellStyle name="AÞ¸¶_Ao±C Project 36" xfId="6277"/>
    <cellStyle name="ÄÞ¸¶_Áõ±Ç Project 36" xfId="6278"/>
    <cellStyle name="AÞ¸¶_Ao±C Project 37" xfId="6338"/>
    <cellStyle name="ÄÞ¸¶_Áõ±Ç Project 37" xfId="6339"/>
    <cellStyle name="AÞ¸¶_Ao±C Project 38" xfId="6398"/>
    <cellStyle name="ÄÞ¸¶_Áõ±Ç Project 38" xfId="6399"/>
    <cellStyle name="AÞ¸¶_Ao±C Project 39" xfId="6457"/>
    <cellStyle name="ÄÞ¸¶_Áõ±Ç Project 39" xfId="6458"/>
    <cellStyle name="AÞ¸¶_Ao±C Project 4" xfId="4314"/>
    <cellStyle name="ÄÞ¸¶_Áõ±Ç Project 4" xfId="3034"/>
    <cellStyle name="AÞ¸¶_Ao±C Project 4 2" xfId="3035"/>
    <cellStyle name="ÄÞ¸¶_Áõ±Ç Project 4 2" xfId="4315"/>
    <cellStyle name="AÞ¸¶_Ao±C Project 40" xfId="6514"/>
    <cellStyle name="ÄÞ¸¶_Áõ±Ç Project 40" xfId="6515"/>
    <cellStyle name="AÞ¸¶_Ao±C Project 41" xfId="6570"/>
    <cellStyle name="ÄÞ¸¶_Áõ±Ç Project 41" xfId="6571"/>
    <cellStyle name="AÞ¸¶_Ao±C Project 42" xfId="6623"/>
    <cellStyle name="ÄÞ¸¶_Áõ±Ç Project 42" xfId="6624"/>
    <cellStyle name="AÞ¸¶_Ao±C Project 43" xfId="6672"/>
    <cellStyle name="ÄÞ¸¶_Áõ±Ç Project 43" xfId="6673"/>
    <cellStyle name="AÞ¸¶_Ao±C Project 44" xfId="6720"/>
    <cellStyle name="ÄÞ¸¶_Áõ±Ç Project 44" xfId="6721"/>
    <cellStyle name="AÞ¸¶_Ao±C Project 5" xfId="5097"/>
    <cellStyle name="ÄÞ¸¶_Áõ±Ç Project 5" xfId="3036"/>
    <cellStyle name="AÞ¸¶_Ao±C Project 5 2" xfId="3037"/>
    <cellStyle name="ÄÞ¸¶_Áõ±Ç Project 5 2" xfId="4309"/>
    <cellStyle name="AÞ¸¶_Ao±C Project 6" xfId="5013"/>
    <cellStyle name="ÄÞ¸¶_Áõ±Ç Project 6" xfId="3038"/>
    <cellStyle name="AÞ¸¶_Ao±C Project 7" xfId="3039"/>
    <cellStyle name="ÄÞ¸¶_Áõ±Ç Project 7" xfId="3040"/>
    <cellStyle name="AÞ¸¶_Ao±C Project 7 10" xfId="10976"/>
    <cellStyle name="ÄÞ¸¶_Áõ±Ç Project 7 10" xfId="9202"/>
    <cellStyle name="AÞ¸¶_Ao±C Project 7 2" xfId="5139"/>
    <cellStyle name="ÄÞ¸¶_Áõ±Ç Project 7 2" xfId="5012"/>
    <cellStyle name="AÞ¸¶_Ao±C Project 7 3" xfId="7908"/>
    <cellStyle name="ÄÞ¸¶_Áõ±Ç Project 7 3" xfId="7796"/>
    <cellStyle name="AÞ¸¶_Ao±C Project 7 4" xfId="8310"/>
    <cellStyle name="ÄÞ¸¶_Áõ±Ç Project 7 4" xfId="8345"/>
    <cellStyle name="AÞ¸¶_Ao±C Project 7 5" xfId="9273"/>
    <cellStyle name="ÄÞ¸¶_Áõ±Ç Project 7 5" xfId="9210"/>
    <cellStyle name="AÞ¸¶_Ao±C Project 7 6" xfId="9766"/>
    <cellStyle name="ÄÞ¸¶_Áõ±Ç Project 7 6" xfId="9709"/>
    <cellStyle name="AÞ¸¶_Ao±C Project 7 7" xfId="10159"/>
    <cellStyle name="ÄÞ¸¶_Áõ±Ç Project 7 7" xfId="10109"/>
    <cellStyle name="AÞ¸¶_Ao±C Project 7 8" xfId="10509"/>
    <cellStyle name="ÄÞ¸¶_Áõ±Ç Project 7 8" xfId="10470"/>
    <cellStyle name="AÞ¸¶_Ao±C Project 7 9" xfId="10798"/>
    <cellStyle name="ÄÞ¸¶_Áõ±Ç Project 7 9" xfId="10771"/>
    <cellStyle name="AÞ¸¶_Ao±C Project 8" xfId="3041"/>
    <cellStyle name="ÄÞ¸¶_Áõ±Ç Project 8" xfId="3042"/>
    <cellStyle name="AÞ¸¶_Ao±C Project 8 10" xfId="11019"/>
    <cellStyle name="ÄÞ¸¶_Áõ±Ç Project 8 10" xfId="9737"/>
    <cellStyle name="AÞ¸¶_Ao±C Project 8 2" xfId="5006"/>
    <cellStyle name="ÄÞ¸¶_Áõ±Ç Project 8 2" xfId="5140"/>
    <cellStyle name="AÞ¸¶_Ao±C Project 8 3" xfId="7790"/>
    <cellStyle name="ÄÞ¸¶_Áõ±Ç Project 8 3" xfId="7909"/>
    <cellStyle name="AÞ¸¶_Ao±C Project 8 4" xfId="8435"/>
    <cellStyle name="ÄÞ¸¶_Áõ±Ç Project 8 4" xfId="8311"/>
    <cellStyle name="AÞ¸¶_Ao±C Project 8 5" xfId="9369"/>
    <cellStyle name="ÄÞ¸¶_Áõ±Ç Project 8 5" xfId="9228"/>
    <cellStyle name="AÞ¸¶_Ao±C Project 8 6" xfId="9820"/>
    <cellStyle name="ÄÞ¸¶_Áõ±Ç Project 8 6" xfId="9727"/>
    <cellStyle name="AÞ¸¶_Ao±C Project 8 7" xfId="10214"/>
    <cellStyle name="ÄÞ¸¶_Áõ±Ç Project 8 7" xfId="10126"/>
    <cellStyle name="AÞ¸¶_Ao±C Project 8 8" xfId="10558"/>
    <cellStyle name="ÄÞ¸¶_Áõ±Ç Project 8 8" xfId="10483"/>
    <cellStyle name="AÞ¸¶_Ao±C Project 8 9" xfId="10841"/>
    <cellStyle name="ÄÞ¸¶_Áõ±Ç Project 8 9" xfId="10779"/>
    <cellStyle name="AÞ¸¶_Ao±C Project 9" xfId="3043"/>
    <cellStyle name="ÄÞ¸¶_Áõ±Ç Project 9" xfId="3044"/>
    <cellStyle name="AÞ¸¶_Ao±C Project 9 10" xfId="8998"/>
    <cellStyle name="ÄÞ¸¶_Áõ±Ç Project 9 10" xfId="11020"/>
    <cellStyle name="AÞ¸¶_Ao±C Project 9 2" xfId="5173"/>
    <cellStyle name="ÄÞ¸¶_Áõ±Ç Project 9 2" xfId="5005"/>
    <cellStyle name="AÞ¸¶_Ao±C Project 9 3" xfId="7939"/>
    <cellStyle name="ÄÞ¸¶_Áõ±Ç Project 9 3" xfId="7789"/>
    <cellStyle name="AÞ¸¶_Ao±C Project 9 4" xfId="9002"/>
    <cellStyle name="ÄÞ¸¶_Áõ±Ç Project 9 4" xfId="8478"/>
    <cellStyle name="AÞ¸¶_Ao±C Project 9 5" xfId="8493"/>
    <cellStyle name="ÄÞ¸¶_Áõ±Ç Project 9 5" xfId="9370"/>
    <cellStyle name="AÞ¸¶_Ao±C Project 9 6" xfId="9580"/>
    <cellStyle name="ÄÞ¸¶_Áõ±Ç Project 9 6" xfId="9854"/>
    <cellStyle name="AÞ¸¶_Ao±C Project 9 7" xfId="8177"/>
    <cellStyle name="ÄÞ¸¶_Áõ±Ç Project 9 7" xfId="10237"/>
    <cellStyle name="AÞ¸¶_Ao±C Project 9 8" xfId="8390"/>
    <cellStyle name="ÄÞ¸¶_Áõ±Ç Project 9 8" xfId="10582"/>
    <cellStyle name="AÞ¸¶_Ao±C Project 9 9" xfId="7859"/>
    <cellStyle name="ÄÞ¸¶_Áõ±Ç Project 9 9" xfId="10860"/>
    <cellStyle name="AÞ¸¶_COºI project" xfId="3045"/>
    <cellStyle name="ÄÞ¸¶_ÇÒºÎ project" xfId="770"/>
    <cellStyle name="AÞ¸¶_COºI project 10" xfId="771"/>
    <cellStyle name="ÄÞ¸¶_ÇÒºÎ project 10" xfId="3046"/>
    <cellStyle name="AÞ¸¶_COºI project 10 10" xfId="8388"/>
    <cellStyle name="ÄÞ¸¶_ÇÒºÎ project 10 10" xfId="10816"/>
    <cellStyle name="AÞ¸¶_COºI project 10 2" xfId="5230"/>
    <cellStyle name="ÄÞ¸¶_ÇÒºÎ project 10 2" xfId="5233"/>
    <cellStyle name="AÞ¸¶_COºI project 10 3" xfId="7992"/>
    <cellStyle name="ÄÞ¸¶_ÇÒºÎ project 10 3" xfId="7995"/>
    <cellStyle name="AÞ¸¶_COºI project 10 4" xfId="9112"/>
    <cellStyle name="ÄÞ¸¶_ÇÒºÎ project 10 4" xfId="9065"/>
    <cellStyle name="AÞ¸¶_COºI project 10 5" xfId="8912"/>
    <cellStyle name="ÄÞ¸¶_ÇÒºÎ project 10 5" xfId="8539"/>
    <cellStyle name="AÞ¸¶_COºI project 10 6" xfId="9589"/>
    <cellStyle name="ÄÞ¸¶_ÇÒºÎ project 10 6" xfId="9570"/>
    <cellStyle name="AÞ¸¶_COºI project 10 7" xfId="10017"/>
    <cellStyle name="ÄÞ¸¶_ÇÒºÎ project 10 7" xfId="10010"/>
    <cellStyle name="AÞ¸¶_COºI project 10 8" xfId="10386"/>
    <cellStyle name="ÄÞ¸¶_ÇÒºÎ project 10 8" xfId="10380"/>
    <cellStyle name="AÞ¸¶_COºI project 10 9" xfId="10709"/>
    <cellStyle name="ÄÞ¸¶_ÇÒºÎ project 10 9" xfId="10703"/>
    <cellStyle name="AÞ¸¶_COºI project 11" xfId="3047"/>
    <cellStyle name="ÄÞ¸¶_ÇÒºÎ project 11" xfId="3048"/>
    <cellStyle name="AÞ¸¶_COºI project 11 10" xfId="10952"/>
    <cellStyle name="ÄÞ¸¶_ÇÒºÎ project 11 10" xfId="9970"/>
    <cellStyle name="AÞ¸¶_COºI project 11 2" xfId="4887"/>
    <cellStyle name="ÄÞ¸¶_ÇÒºÎ project 11 2" xfId="4884"/>
    <cellStyle name="AÞ¸¶_COºI project 11 3" xfId="7681"/>
    <cellStyle name="ÄÞ¸¶_ÇÒºÎ project 11 3" xfId="7678"/>
    <cellStyle name="AÞ¸¶_COºI project 11 4" xfId="8067"/>
    <cellStyle name="ÄÞ¸¶_ÇÒºÎ project 11 4" xfId="8118"/>
    <cellStyle name="AÞ¸¶_COºI project 11 5" xfId="8890"/>
    <cellStyle name="ÄÞ¸¶_ÇÒºÎ project 11 5" xfId="7110"/>
    <cellStyle name="AÞ¸¶_COºI project 11 6" xfId="8595"/>
    <cellStyle name="ÄÞ¸¶_ÇÒºÎ project 11 6" xfId="4388"/>
    <cellStyle name="AÞ¸¶_COºI project 11 7" xfId="9560"/>
    <cellStyle name="ÄÞ¸¶_ÇÒºÎ project 11 7" xfId="8840"/>
    <cellStyle name="AÞ¸¶_COºI project 11 8" xfId="10003"/>
    <cellStyle name="ÄÞ¸¶_ÇÒºÎ project 11 8" xfId="8150"/>
    <cellStyle name="AÞ¸¶_COºI project 11 9" xfId="10373"/>
    <cellStyle name="ÄÞ¸¶_ÇÒºÎ project 11 9" xfId="8289"/>
    <cellStyle name="AÞ¸¶_COºI project 12" xfId="3049"/>
    <cellStyle name="ÄÞ¸¶_ÇÒºÎ project 12" xfId="3050"/>
    <cellStyle name="AÞ¸¶_COºI project 12 10" xfId="10966"/>
    <cellStyle name="ÄÞ¸¶_ÇÒºÎ project 12 10" xfId="8407"/>
    <cellStyle name="AÞ¸¶_COºI project 12 2" xfId="5290"/>
    <cellStyle name="ÄÞ¸¶_ÇÒºÎ project 12 2" xfId="5293"/>
    <cellStyle name="AÞ¸¶_COºI project 12 3" xfId="8047"/>
    <cellStyle name="ÄÞ¸¶_ÇÒºÎ project 12 3" xfId="8050"/>
    <cellStyle name="AÞ¸¶_COºI project 12 4" xfId="3605"/>
    <cellStyle name="ÄÞ¸¶_ÇÒºÎ project 12 4" xfId="3608"/>
    <cellStyle name="AÞ¸¶_COºI project 12 5" xfId="7077"/>
    <cellStyle name="ÄÞ¸¶_ÇÒºÎ project 12 5" xfId="8851"/>
    <cellStyle name="AÞ¸¶_COºI project 12 6" xfId="7511"/>
    <cellStyle name="ÄÞ¸¶_ÇÒºÎ project 12 6" xfId="8808"/>
    <cellStyle name="AÞ¸¶_COºI project 12 7" xfId="3637"/>
    <cellStyle name="ÄÞ¸¶_ÇÒºÎ project 12 7" xfId="3503"/>
    <cellStyle name="AÞ¸¶_COºI project 12 8" xfId="9615"/>
    <cellStyle name="ÄÞ¸¶_ÇÒºÎ project 12 8" xfId="3508"/>
    <cellStyle name="AÞ¸¶_COºI project 12 9" xfId="10025"/>
    <cellStyle name="ÄÞ¸¶_ÇÒºÎ project 12 9" xfId="8624"/>
    <cellStyle name="AÞ¸¶_COºI project 13" xfId="3051"/>
    <cellStyle name="ÄÞ¸¶_ÇÒºÎ project 13" xfId="3052"/>
    <cellStyle name="AÞ¸¶_COºI project 13 10" xfId="9292"/>
    <cellStyle name="ÄÞ¸¶_ÇÒºÎ project 13 10" xfId="7500"/>
    <cellStyle name="AÞ¸¶_COºI project 13 2" xfId="3758"/>
    <cellStyle name="ÄÞ¸¶_ÇÒºÎ project 13 2" xfId="3764"/>
    <cellStyle name="AÞ¸¶_COºI project 13 3" xfId="3404"/>
    <cellStyle name="ÄÞ¸¶_ÇÒºÎ project 13 3" xfId="3399"/>
    <cellStyle name="AÞ¸¶_COºI project 13 4" xfId="3555"/>
    <cellStyle name="ÄÞ¸¶_ÇÒºÎ project 13 4" xfId="4425"/>
    <cellStyle name="AÞ¸¶_COºI project 13 5" xfId="8472"/>
    <cellStyle name="ÄÞ¸¶_ÇÒºÎ project 13 5" xfId="8551"/>
    <cellStyle name="AÞ¸¶_COºI project 13 6" xfId="9322"/>
    <cellStyle name="ÄÞ¸¶_ÇÒºÎ project 13 6" xfId="9042"/>
    <cellStyle name="AÞ¸¶_COºI project 13 7" xfId="9812"/>
    <cellStyle name="ÄÞ¸¶_ÇÒºÎ project 13 7" xfId="7484"/>
    <cellStyle name="AÞ¸¶_COºI project 13 8" xfId="10206"/>
    <cellStyle name="ÄÞ¸¶_ÇÒºÎ project 13 8" xfId="9376"/>
    <cellStyle name="AÞ¸¶_COºI project 13 9" xfId="10551"/>
    <cellStyle name="ÄÞ¸¶_ÇÒºÎ project 13 9" xfId="9861"/>
    <cellStyle name="AÞ¸¶_COºI project 14" xfId="3053"/>
    <cellStyle name="ÄÞ¸¶_ÇÒºÎ project 14" xfId="3054"/>
    <cellStyle name="AÞ¸¶_COºI project 14 10" xfId="11007"/>
    <cellStyle name="ÄÞ¸¶_ÇÒºÎ project 14 10" xfId="3544"/>
    <cellStyle name="AÞ¸¶_COºI project 14 2" xfId="5345"/>
    <cellStyle name="ÄÞ¸¶_ÇÒºÎ project 14 2" xfId="5350"/>
    <cellStyle name="AÞ¸¶_COºI project 14 3" xfId="8093"/>
    <cellStyle name="ÄÞ¸¶_ÇÒºÎ project 14 3" xfId="8098"/>
    <cellStyle name="AÞ¸¶_COºI project 14 4" xfId="8447"/>
    <cellStyle name="ÄÞ¸¶_ÇÒºÎ project 14 4" xfId="8357"/>
    <cellStyle name="AÞ¸¶_COºI project 14 5" xfId="9339"/>
    <cellStyle name="ÄÞ¸¶_ÇÒºÎ project 14 5" xfId="9221"/>
    <cellStyle name="AÞ¸¶_COºI project 14 6" xfId="9827"/>
    <cellStyle name="ÄÞ¸¶_ÇÒºÎ project 14 6" xfId="9719"/>
    <cellStyle name="AÞ¸¶_COºI project 14 7" xfId="10219"/>
    <cellStyle name="ÄÞ¸¶_ÇÒºÎ project 14 7" xfId="10120"/>
    <cellStyle name="AÞ¸¶_COºI project 14 8" xfId="10563"/>
    <cellStyle name="ÄÞ¸¶_ÇÒºÎ project 14 8" xfId="10478"/>
    <cellStyle name="AÞ¸¶_COºI project 14 9" xfId="10846"/>
    <cellStyle name="ÄÞ¸¶_ÇÒºÎ project 14 9" xfId="10776"/>
    <cellStyle name="AÞ¸¶_COºI project 15" xfId="3918"/>
    <cellStyle name="ÄÞ¸¶_ÇÒºÎ project 15" xfId="3927"/>
    <cellStyle name="AÞ¸¶_COºI project 16" xfId="5407"/>
    <cellStyle name="ÄÞ¸¶_ÇÒºÎ project 16" xfId="5408"/>
    <cellStyle name="AÞ¸¶_COºI project 17" xfId="4352"/>
    <cellStyle name="ÄÞ¸¶_ÇÒºÎ project 17" xfId="4353"/>
    <cellStyle name="AÞ¸¶_COºI project 18" xfId="5469"/>
    <cellStyle name="ÄÞ¸¶_ÇÒºÎ project 18" xfId="5470"/>
    <cellStyle name="AÞ¸¶_COºI project 19" xfId="4513"/>
    <cellStyle name="ÄÞ¸¶_ÇÒºÎ project 19" xfId="4515"/>
    <cellStyle name="AÞ¸¶_COºI project 2" xfId="3055"/>
    <cellStyle name="ÄÞ¸¶_ÇÒºÎ project 2" xfId="3056"/>
    <cellStyle name="AÞ¸¶_COºI project 2 10" xfId="9733"/>
    <cellStyle name="ÄÞ¸¶_ÇÒºÎ project 2 10" xfId="7513"/>
    <cellStyle name="AÞ¸¶_COºI project 2 11" xfId="9754"/>
    <cellStyle name="ÄÞ¸¶_ÇÒºÎ project 2 2" xfId="4319"/>
    <cellStyle name="AÞ¸¶_COºI project 2 3" xfId="4318"/>
    <cellStyle name="ÄÞ¸¶_ÇÒºÎ project 2 3" xfId="7288"/>
    <cellStyle name="AÞ¸¶_COºI project 2 4" xfId="7287"/>
    <cellStyle name="ÄÞ¸¶_ÇÒºÎ project 2 4" xfId="8863"/>
    <cellStyle name="AÞ¸¶_COºI project 2 5" xfId="8866"/>
    <cellStyle name="ÄÞ¸¶_ÇÒºÎ project 2 5" xfId="8740"/>
    <cellStyle name="AÞ¸¶_COºI project 2 6" xfId="8739"/>
    <cellStyle name="ÄÞ¸¶_ÇÒºÎ project 2 6" xfId="8802"/>
    <cellStyle name="AÞ¸¶_COºI project 2 7" xfId="7971"/>
    <cellStyle name="ÄÞ¸¶_ÇÒºÎ project 2 7" xfId="9524"/>
    <cellStyle name="AÞ¸¶_COºI project 2 8" xfId="9474"/>
    <cellStyle name="ÄÞ¸¶_ÇÒºÎ project 2 8" xfId="9950"/>
    <cellStyle name="AÞ¸¶_COºI project 2 9" xfId="9234"/>
    <cellStyle name="ÄÞ¸¶_ÇÒºÎ project 2 9" xfId="10323"/>
    <cellStyle name="AÞ¸¶_COºI project 20" xfId="5533"/>
    <cellStyle name="ÄÞ¸¶_ÇÒºÎ project 20" xfId="5534"/>
    <cellStyle name="AÞ¸¶_COºI project 21" xfId="4706"/>
    <cellStyle name="ÄÞ¸¶_ÇÒºÎ project 21" xfId="4713"/>
    <cellStyle name="AÞ¸¶_COºI project 22" xfId="5597"/>
    <cellStyle name="ÄÞ¸¶_ÇÒºÎ project 22" xfId="5598"/>
    <cellStyle name="AÞ¸¶_COºI project 23" xfId="5649"/>
    <cellStyle name="ÄÞ¸¶_ÇÒºÎ project 23" xfId="5650"/>
    <cellStyle name="AÞ¸¶_COºI project 24" xfId="5729"/>
    <cellStyle name="ÄÞ¸¶_ÇÒºÎ project 24" xfId="5730"/>
    <cellStyle name="AÞ¸¶_COºI project 25" xfId="5793"/>
    <cellStyle name="ÄÞ¸¶_ÇÒºÎ project 25" xfId="5794"/>
    <cellStyle name="AÞ¸¶_COºI project 26" xfId="5855"/>
    <cellStyle name="ÄÞ¸¶_ÇÒºÎ project 26" xfId="5856"/>
    <cellStyle name="AÞ¸¶_COºI project 27" xfId="5919"/>
    <cellStyle name="ÄÞ¸¶_ÇÒºÎ project 27" xfId="5920"/>
    <cellStyle name="AÞ¸¶_COºI project 28" xfId="5981"/>
    <cellStyle name="ÄÞ¸¶_ÇÒºÎ project 28" xfId="5982"/>
    <cellStyle name="AÞ¸¶_COºI project 29" xfId="6045"/>
    <cellStyle name="ÄÞ¸¶_ÇÒºÎ project 29" xfId="6046"/>
    <cellStyle name="AÞ¸¶_COºI project 3" xfId="4316"/>
    <cellStyle name="ÄÞ¸¶_ÇÒºÎ project 3" xfId="3057"/>
    <cellStyle name="AÞ¸¶_COºI project 3 2" xfId="3058"/>
    <cellStyle name="ÄÞ¸¶_ÇÒºÎ project 3 2" xfId="4317"/>
    <cellStyle name="AÞ¸¶_COºI project 30" xfId="6107"/>
    <cellStyle name="ÄÞ¸¶_ÇÒºÎ project 30" xfId="6108"/>
    <cellStyle name="AÞ¸¶_COºI project 31" xfId="6169"/>
    <cellStyle name="ÄÞ¸¶_ÇÒºÎ project 31" xfId="6170"/>
    <cellStyle name="AÞ¸¶_COºI project 32" xfId="6231"/>
    <cellStyle name="ÄÞ¸¶_ÇÒºÎ project 32" xfId="6232"/>
    <cellStyle name="AÞ¸¶_COºI project 33" xfId="6292"/>
    <cellStyle name="ÄÞ¸¶_ÇÒºÎ project 33" xfId="6293"/>
    <cellStyle name="AÞ¸¶_COºI project 34" xfId="6353"/>
    <cellStyle name="ÄÞ¸¶_ÇÒºÎ project 34" xfId="6354"/>
    <cellStyle name="AÞ¸¶_COºI project 35" xfId="6413"/>
    <cellStyle name="ÄÞ¸¶_ÇÒºÎ project 35" xfId="6414"/>
    <cellStyle name="AÞ¸¶_COºI project 36" xfId="6472"/>
    <cellStyle name="ÄÞ¸¶_ÇÒºÎ project 36" xfId="6473"/>
    <cellStyle name="AÞ¸¶_COºI project 37" xfId="6529"/>
    <cellStyle name="ÄÞ¸¶_ÇÒºÎ project 37" xfId="6530"/>
    <cellStyle name="AÞ¸¶_COºI project 38" xfId="6584"/>
    <cellStyle name="ÄÞ¸¶_ÇÒºÎ project 38" xfId="6585"/>
    <cellStyle name="AÞ¸¶_COºI project 39" xfId="6636"/>
    <cellStyle name="ÄÞ¸¶_ÇÒºÎ project 39" xfId="6637"/>
    <cellStyle name="AÞ¸¶_COºI project 4" xfId="5104"/>
    <cellStyle name="ÄÞ¸¶_ÇÒºÎ project 4" xfId="3059"/>
    <cellStyle name="AÞ¸¶_COºI project 4 2" xfId="3060"/>
    <cellStyle name="ÄÞ¸¶_ÇÒºÎ project 4 2" xfId="5105"/>
    <cellStyle name="AÞ¸¶_COºI project 40" xfId="6684"/>
    <cellStyle name="ÄÞ¸¶_ÇÒºÎ project 40" xfId="6685"/>
    <cellStyle name="AÞ¸¶_COºI project 41" xfId="6732"/>
    <cellStyle name="ÄÞ¸¶_ÇÒºÎ project 41" xfId="6733"/>
    <cellStyle name="AÞ¸¶_COºI project 42" xfId="6774"/>
    <cellStyle name="ÄÞ¸¶_ÇÒºÎ project 42" xfId="6775"/>
    <cellStyle name="AÞ¸¶_COºI project 5" xfId="5004"/>
    <cellStyle name="ÄÞ¸¶_ÇÒºÎ project 5" xfId="3061"/>
    <cellStyle name="AÞ¸¶_COºI project 5 2" xfId="3062"/>
    <cellStyle name="ÄÞ¸¶_ÇÒºÎ project 5 2" xfId="5003"/>
    <cellStyle name="AÞ¸¶_COºI project 6" xfId="5148"/>
    <cellStyle name="ÄÞ¸¶_ÇÒºÎ project 6" xfId="3063"/>
    <cellStyle name="AÞ¸¶_COºI project 7" xfId="3064"/>
    <cellStyle name="ÄÞ¸¶_ÇÒºÎ project 7" xfId="3065"/>
    <cellStyle name="AÞ¸¶_COºI project 7 10" xfId="11114"/>
    <cellStyle name="ÄÞ¸¶_ÇÒºÎ project 7 10" xfId="11115"/>
    <cellStyle name="AÞ¸¶_COºI project 7 2" xfId="4992"/>
    <cellStyle name="ÄÞ¸¶_ÇÒºÎ project 7 2" xfId="4991"/>
    <cellStyle name="AÞ¸¶_COºI project 7 3" xfId="7779"/>
    <cellStyle name="ÄÞ¸¶_ÇÒºÎ project 7 3" xfId="7778"/>
    <cellStyle name="AÞ¸¶_COºI project 7 4" xfId="8701"/>
    <cellStyle name="ÄÞ¸¶_ÇÒºÎ project 7 4" xfId="8734"/>
    <cellStyle name="AÞ¸¶_COºI project 7 5" xfId="8668"/>
    <cellStyle name="ÄÞ¸¶_ÇÒºÎ project 7 5" xfId="8663"/>
    <cellStyle name="AÞ¸¶_COºI project 7 6" xfId="8355"/>
    <cellStyle name="ÄÞ¸¶_ÇÒºÎ project 7 6" xfId="7251"/>
    <cellStyle name="AÞ¸¶_COºI project 7 7" xfId="9186"/>
    <cellStyle name="ÄÞ¸¶_ÇÒºÎ project 7 7" xfId="3500"/>
    <cellStyle name="AÞ¸¶_COºI project 7 8" xfId="9647"/>
    <cellStyle name="ÄÞ¸¶_ÇÒºÎ project 7 8" xfId="7846"/>
    <cellStyle name="AÞ¸¶_COºI project 7 9" xfId="10052"/>
    <cellStyle name="ÄÞ¸¶_ÇÒºÎ project 7 9" xfId="3456"/>
    <cellStyle name="AÞ¸¶_COºI project 8" xfId="3066"/>
    <cellStyle name="ÄÞ¸¶_ÇÒºÎ project 8" xfId="3067"/>
    <cellStyle name="AÞ¸¶_COºI project 8 10" xfId="11143"/>
    <cellStyle name="ÄÞ¸¶_ÇÒºÎ project 8 10" xfId="11144"/>
    <cellStyle name="AÞ¸¶_COºI project 8 2" xfId="5181"/>
    <cellStyle name="ÄÞ¸¶_ÇÒºÎ project 8 2" xfId="5182"/>
    <cellStyle name="AÞ¸¶_COºI project 8 3" xfId="7947"/>
    <cellStyle name="ÄÞ¸¶_ÇÒºÎ project 8 3" xfId="7948"/>
    <cellStyle name="AÞ¸¶_COºI project 8 4" xfId="8859"/>
    <cellStyle name="ÄÞ¸¶_ÇÒºÎ project 8 4" xfId="8818"/>
    <cellStyle name="AÞ¸¶_COºI project 8 5" xfId="7024"/>
    <cellStyle name="ÄÞ¸¶_ÇÒºÎ project 8 5" xfId="8149"/>
    <cellStyle name="AÞ¸¶_COºI project 8 6" xfId="7438"/>
    <cellStyle name="ÄÞ¸¶_ÇÒºÎ project 8 6" xfId="7135"/>
    <cellStyle name="AÞ¸¶_COºI project 8 7" xfId="7081"/>
    <cellStyle name="ÄÞ¸¶_ÇÒºÎ project 8 7" xfId="8418"/>
    <cellStyle name="AÞ¸¶_COºI project 8 8" xfId="7769"/>
    <cellStyle name="ÄÞ¸¶_ÇÒºÎ project 8 8" xfId="9317"/>
    <cellStyle name="AÞ¸¶_COºI project 8 9" xfId="7412"/>
    <cellStyle name="ÄÞ¸¶_ÇÒºÎ project 8 9" xfId="7532"/>
    <cellStyle name="AÞ¸¶_COºI project 9" xfId="3068"/>
    <cellStyle name="ÄÞ¸¶_ÇÒºÎ project 9" xfId="3069"/>
    <cellStyle name="AÞ¸¶_COºI project 9 10" xfId="10600"/>
    <cellStyle name="ÄÞ¸¶_ÇÒºÎ project 9 10" xfId="10977"/>
    <cellStyle name="AÞ¸¶_COºI project 9 2" xfId="4944"/>
    <cellStyle name="ÄÞ¸¶_ÇÒºÎ project 9 2" xfId="4941"/>
    <cellStyle name="AÞ¸¶_COºI project 9 3" xfId="7734"/>
    <cellStyle name="ÄÞ¸¶_ÇÒºÎ project 9 3" xfId="7731"/>
    <cellStyle name="AÞ¸¶_COºI project 9 4" xfId="8279"/>
    <cellStyle name="ÄÞ¸¶_ÇÒºÎ project 9 4" xfId="8312"/>
    <cellStyle name="AÞ¸¶_COºI project 9 5" xfId="9197"/>
    <cellStyle name="ÄÞ¸¶_ÇÒºÎ project 9 5" xfId="9274"/>
    <cellStyle name="AÞ¸¶_COºI project 9 6" xfId="9697"/>
    <cellStyle name="ÄÞ¸¶_ÇÒºÎ project 9 6" xfId="9767"/>
    <cellStyle name="AÞ¸¶_COºI project 9 7" xfId="10096"/>
    <cellStyle name="ÄÞ¸¶_ÇÒºÎ project 9 7" xfId="10161"/>
    <cellStyle name="AÞ¸¶_COºI project 9 8" xfId="10455"/>
    <cellStyle name="ÄÞ¸¶_ÇÒºÎ project 9 8" xfId="10510"/>
    <cellStyle name="AÞ¸¶_COºI project 9 9" xfId="10763"/>
    <cellStyle name="ÄÞ¸¶_ÇÒºÎ project 9 9" xfId="10799"/>
    <cellStyle name="AÞ¸¶_laroux" xfId="3070"/>
    <cellStyle name="ÄÞ¸¶_laroux" xfId="772"/>
    <cellStyle name="AÞ¸¶_laroux 10" xfId="3071"/>
    <cellStyle name="ÄÞ¸¶_laroux 10" xfId="3072"/>
    <cellStyle name="AÞ¸¶_laroux 10 10" xfId="7989"/>
    <cellStyle name="ÄÞ¸¶_laroux 10 10" xfId="10549"/>
    <cellStyle name="AÞ¸¶_laroux 10 2" xfId="5238"/>
    <cellStyle name="ÄÞ¸¶_laroux 10 2" xfId="5239"/>
    <cellStyle name="AÞ¸¶_laroux 10 3" xfId="7998"/>
    <cellStyle name="ÄÞ¸¶_laroux 10 3" xfId="7999"/>
    <cellStyle name="AÞ¸¶_laroux 10 4" xfId="9000"/>
    <cellStyle name="ÄÞ¸¶_laroux 10 4" xfId="9001"/>
    <cellStyle name="AÞ¸¶_laroux 10 5" xfId="8074"/>
    <cellStyle name="ÄÞ¸¶_laroux 10 5" xfId="7651"/>
    <cellStyle name="AÞ¸¶_laroux 10 6" xfId="9093"/>
    <cellStyle name="ÄÞ¸¶_laroux 10 6" xfId="8196"/>
    <cellStyle name="AÞ¸¶_laroux 10 7" xfId="8620"/>
    <cellStyle name="ÄÞ¸¶_laroux 10 7" xfId="7027"/>
    <cellStyle name="AÞ¸¶_laroux 10 8" xfId="3572"/>
    <cellStyle name="ÄÞ¸¶_laroux 10 8" xfId="8286"/>
    <cellStyle name="AÞ¸¶_laroux 10 9" xfId="8871"/>
    <cellStyle name="ÄÞ¸¶_laroux 10 9" xfId="9167"/>
    <cellStyle name="AÞ¸¶_laroux 11" xfId="3073"/>
    <cellStyle name="ÄÞ¸¶_laroux 11" xfId="3074"/>
    <cellStyle name="AÞ¸¶_laroux 11 10" xfId="7402"/>
    <cellStyle name="ÄÞ¸¶_laroux 11 10" xfId="8317"/>
    <cellStyle name="AÞ¸¶_laroux 11 2" xfId="4878"/>
    <cellStyle name="ÄÞ¸¶_laroux 11 2" xfId="4877"/>
    <cellStyle name="AÞ¸¶_laroux 11 3" xfId="7672"/>
    <cellStyle name="ÄÞ¸¶_laroux 11 3" xfId="7671"/>
    <cellStyle name="AÞ¸¶_laroux 11 4" xfId="7362"/>
    <cellStyle name="ÄÞ¸¶_laroux 11 4" xfId="8210"/>
    <cellStyle name="AÞ¸¶_laroux 11 5" xfId="3717"/>
    <cellStyle name="ÄÞ¸¶_laroux 11 5" xfId="3658"/>
    <cellStyle name="AÞ¸¶_laroux 11 6" xfId="3433"/>
    <cellStyle name="ÄÞ¸¶_laroux 11 6" xfId="7612"/>
    <cellStyle name="AÞ¸¶_laroux 11 7" xfId="7689"/>
    <cellStyle name="ÄÞ¸¶_laroux 11 7" xfId="7420"/>
    <cellStyle name="AÞ¸¶_laroux 11 8" xfId="3588"/>
    <cellStyle name="ÄÞ¸¶_laroux 11 8" xfId="9190"/>
    <cellStyle name="AÞ¸¶_laroux 11 9" xfId="8791"/>
    <cellStyle name="ÄÞ¸¶_laroux 11 9" xfId="9690"/>
    <cellStyle name="AÞ¸¶_laroux 12" xfId="3075"/>
    <cellStyle name="ÄÞ¸¶_laroux 12" xfId="3076"/>
    <cellStyle name="AÞ¸¶_laroux 12 10" xfId="7472"/>
    <cellStyle name="ÄÞ¸¶_laroux 12 10" xfId="10843"/>
    <cellStyle name="AÞ¸¶_laroux 12 2" xfId="5298"/>
    <cellStyle name="ÄÞ¸¶_laroux 12 2" xfId="5300"/>
    <cellStyle name="AÞ¸¶_laroux 12 3" xfId="8054"/>
    <cellStyle name="ÄÞ¸¶_laroux 12 3" xfId="8055"/>
    <cellStyle name="AÞ¸¶_laroux 12 4" xfId="7183"/>
    <cellStyle name="ÄÞ¸¶_laroux 12 4" xfId="7179"/>
    <cellStyle name="AÞ¸¶_laroux 12 5" xfId="8913"/>
    <cellStyle name="ÄÞ¸¶_laroux 12 5" xfId="8568"/>
    <cellStyle name="AÞ¸¶_laroux 12 6" xfId="9588"/>
    <cellStyle name="ÄÞ¸¶_laroux 12 6" xfId="9583"/>
    <cellStyle name="AÞ¸¶_laroux 12 7" xfId="10016"/>
    <cellStyle name="ÄÞ¸¶_laroux 12 7" xfId="10014"/>
    <cellStyle name="AÞ¸¶_laroux 12 8" xfId="10385"/>
    <cellStyle name="ÄÞ¸¶_laroux 12 8" xfId="10384"/>
    <cellStyle name="AÞ¸¶_laroux 12 9" xfId="10708"/>
    <cellStyle name="ÄÞ¸¶_laroux 12 9" xfId="10707"/>
    <cellStyle name="AÞ¸¶_laroux 13" xfId="3077"/>
    <cellStyle name="ÄÞ¸¶_laroux 13" xfId="3078"/>
    <cellStyle name="AÞ¸¶_laroux 13 10" xfId="9346"/>
    <cellStyle name="ÄÞ¸¶_laroux 13 10" xfId="9768"/>
    <cellStyle name="AÞ¸¶_laroux 13 2" xfId="3770"/>
    <cellStyle name="ÄÞ¸¶_laroux 13 2" xfId="3771"/>
    <cellStyle name="AÞ¸¶_laroux 13 3" xfId="3397"/>
    <cellStyle name="ÄÞ¸¶_laroux 13 3" xfId="3731"/>
    <cellStyle name="AÞ¸¶_laroux 13 4" xfId="4435"/>
    <cellStyle name="ÄÞ¸¶_laroux 13 4" xfId="3561"/>
    <cellStyle name="AÞ¸¶_laroux 13 5" xfId="8621"/>
    <cellStyle name="ÄÞ¸¶_laroux 13 5" xfId="7504"/>
    <cellStyle name="AÞ¸¶_laroux 13 6" xfId="8772"/>
    <cellStyle name="ÄÞ¸¶_laroux 13 6" xfId="7533"/>
    <cellStyle name="AÞ¸¶_laroux 13 7" xfId="9446"/>
    <cellStyle name="ÄÞ¸¶_laroux 13 7" xfId="9523"/>
    <cellStyle name="AÞ¸¶_laroux 13 8" xfId="9924"/>
    <cellStyle name="ÄÞ¸¶_laroux 13 8" xfId="9986"/>
    <cellStyle name="AÞ¸¶_laroux 13 9" xfId="10299"/>
    <cellStyle name="ÄÞ¸¶_laroux 13 9" xfId="10353"/>
    <cellStyle name="AÞ¸¶_laroux 14" xfId="3079"/>
    <cellStyle name="ÄÞ¸¶_laroux 14" xfId="3080"/>
    <cellStyle name="AÞ¸¶_laroux 14 10" xfId="10631"/>
    <cellStyle name="ÄÞ¸¶_laroux 14 10" xfId="10652"/>
    <cellStyle name="AÞ¸¶_laroux 14 2" xfId="5357"/>
    <cellStyle name="ÄÞ¸¶_laroux 14 2" xfId="5358"/>
    <cellStyle name="AÞ¸¶_laroux 14 3" xfId="8103"/>
    <cellStyle name="ÄÞ¸¶_laroux 14 3" xfId="8104"/>
    <cellStyle name="AÞ¸¶_laroux 14 4" xfId="8230"/>
    <cellStyle name="ÄÞ¸¶_laroux 14 4" xfId="8229"/>
    <cellStyle name="AÞ¸¶_laroux 14 5" xfId="8534"/>
    <cellStyle name="ÄÞ¸¶_laroux 14 5" xfId="3635"/>
    <cellStyle name="AÞ¸¶_laroux 14 6" xfId="9612"/>
    <cellStyle name="ÄÞ¸¶_laroux 14 6" xfId="3560"/>
    <cellStyle name="AÞ¸¶_laroux 14 7" xfId="10024"/>
    <cellStyle name="ÄÞ¸¶_laroux 14 7" xfId="8187"/>
    <cellStyle name="AÞ¸¶_laroux 14 8" xfId="10392"/>
    <cellStyle name="ÄÞ¸¶_laroux 14 8" xfId="3935"/>
    <cellStyle name="AÞ¸¶_laroux 14 9" xfId="10717"/>
    <cellStyle name="ÄÞ¸¶_laroux 14 9" xfId="4044"/>
    <cellStyle name="AÞ¸¶_laroux 15" xfId="3938"/>
    <cellStyle name="ÄÞ¸¶_laroux 15" xfId="3939"/>
    <cellStyle name="AÞ¸¶_laroux 16" xfId="5419"/>
    <cellStyle name="ÄÞ¸¶_laroux 16" xfId="5420"/>
    <cellStyle name="AÞ¸¶_laroux 17" xfId="4375"/>
    <cellStyle name="ÄÞ¸¶_laroux 17" xfId="4376"/>
    <cellStyle name="AÞ¸¶_laroux 18" xfId="5481"/>
    <cellStyle name="ÄÞ¸¶_laroux 18" xfId="5482"/>
    <cellStyle name="AÞ¸¶_laroux 19" xfId="4527"/>
    <cellStyle name="ÄÞ¸¶_laroux 19" xfId="4528"/>
    <cellStyle name="AÞ¸¶_laroux 2" xfId="773"/>
    <cellStyle name="ÄÞ¸¶_laroux 2" xfId="3081"/>
    <cellStyle name="AÞ¸¶_laroux 2 10" xfId="8179"/>
    <cellStyle name="ÄÞ¸¶_laroux 2 10" xfId="8964"/>
    <cellStyle name="AÞ¸¶_laroux 2 11" xfId="10733"/>
    <cellStyle name="ÄÞ¸¶_laroux 2 2" xfId="4323"/>
    <cellStyle name="AÞ¸¶_laroux 2 3" xfId="4322"/>
    <cellStyle name="ÄÞ¸¶_laroux 2 3" xfId="7290"/>
    <cellStyle name="AÞ¸¶_laroux 2 4" xfId="7289"/>
    <cellStyle name="ÄÞ¸¶_laroux 2 4" xfId="8786"/>
    <cellStyle name="AÞ¸¶_laroux 2 5" xfId="8822"/>
    <cellStyle name="ÄÞ¸¶_laroux 2 5" xfId="9027"/>
    <cellStyle name="AÞ¸¶_laroux 2 6" xfId="8994"/>
    <cellStyle name="ÄÞ¸¶_laroux 2 6" xfId="3484"/>
    <cellStyle name="AÞ¸¶_laroux 2 7" xfId="7520"/>
    <cellStyle name="ÄÞ¸¶_laroux 2 7" xfId="7570"/>
    <cellStyle name="AÞ¸¶_laroux 2 8" xfId="7569"/>
    <cellStyle name="ÄÞ¸¶_laroux 2 8" xfId="7853"/>
    <cellStyle name="AÞ¸¶_laroux 2 9" xfId="7822"/>
    <cellStyle name="ÄÞ¸¶_laroux 2 9" xfId="8705"/>
    <cellStyle name="AÞ¸¶_laroux 20" xfId="5545"/>
    <cellStyle name="ÄÞ¸¶_laroux 20" xfId="5546"/>
    <cellStyle name="AÞ¸¶_laroux 21" xfId="4760"/>
    <cellStyle name="ÄÞ¸¶_laroux 21" xfId="4761"/>
    <cellStyle name="AÞ¸¶_laroux 22" xfId="5609"/>
    <cellStyle name="ÄÞ¸¶_laroux 22" xfId="5610"/>
    <cellStyle name="AÞ¸¶_laroux 23" xfId="5661"/>
    <cellStyle name="ÄÞ¸¶_laroux 23" xfId="5662"/>
    <cellStyle name="AÞ¸¶_laroux 24" xfId="5741"/>
    <cellStyle name="ÄÞ¸¶_laroux 24" xfId="5742"/>
    <cellStyle name="AÞ¸¶_laroux 25" xfId="5805"/>
    <cellStyle name="ÄÞ¸¶_laroux 25" xfId="5806"/>
    <cellStyle name="AÞ¸¶_laroux 26" xfId="5867"/>
    <cellStyle name="ÄÞ¸¶_laroux 26" xfId="5868"/>
    <cellStyle name="AÞ¸¶_laroux 27" xfId="5931"/>
    <cellStyle name="ÄÞ¸¶_laroux 27" xfId="5932"/>
    <cellStyle name="AÞ¸¶_laroux 28" xfId="5993"/>
    <cellStyle name="ÄÞ¸¶_laroux 28" xfId="5994"/>
    <cellStyle name="AÞ¸¶_laroux 29" xfId="6057"/>
    <cellStyle name="ÄÞ¸¶_laroux 29" xfId="6058"/>
    <cellStyle name="AÞ¸¶_laroux 3" xfId="4320"/>
    <cellStyle name="ÄÞ¸¶_laroux 3" xfId="3082"/>
    <cellStyle name="AÞ¸¶_laroux 3 2" xfId="3083"/>
    <cellStyle name="ÄÞ¸¶_laroux 3 2" xfId="4321"/>
    <cellStyle name="AÞ¸¶_laroux 30" xfId="6119"/>
    <cellStyle name="ÄÞ¸¶_laroux 30" xfId="6120"/>
    <cellStyle name="AÞ¸¶_laroux 31" xfId="6181"/>
    <cellStyle name="ÄÞ¸¶_laroux 31" xfId="6182"/>
    <cellStyle name="AÞ¸¶_laroux 32" xfId="6243"/>
    <cellStyle name="ÄÞ¸¶_laroux 32" xfId="6244"/>
    <cellStyle name="AÞ¸¶_laroux 33" xfId="6304"/>
    <cellStyle name="ÄÞ¸¶_laroux 33" xfId="6305"/>
    <cellStyle name="AÞ¸¶_laroux 34" xfId="6365"/>
    <cellStyle name="ÄÞ¸¶_laroux 34" xfId="6366"/>
    <cellStyle name="AÞ¸¶_laroux 35" xfId="6425"/>
    <cellStyle name="ÄÞ¸¶_laroux 35" xfId="6426"/>
    <cellStyle name="AÞ¸¶_laroux 36" xfId="6484"/>
    <cellStyle name="ÄÞ¸¶_laroux 36" xfId="6485"/>
    <cellStyle name="AÞ¸¶_laroux 37" xfId="6540"/>
    <cellStyle name="ÄÞ¸¶_laroux 37" xfId="6541"/>
    <cellStyle name="AÞ¸¶_laroux 38" xfId="6594"/>
    <cellStyle name="ÄÞ¸¶_laroux 38" xfId="6595"/>
    <cellStyle name="AÞ¸¶_laroux 39" xfId="6646"/>
    <cellStyle name="ÄÞ¸¶_laroux 39" xfId="6647"/>
    <cellStyle name="AÞ¸¶_laroux 4" xfId="5108"/>
    <cellStyle name="ÄÞ¸¶_laroux 4" xfId="3084"/>
    <cellStyle name="AÞ¸¶_laroux 4 2" xfId="3085"/>
    <cellStyle name="ÄÞ¸¶_laroux 4 2" xfId="5109"/>
    <cellStyle name="AÞ¸¶_laroux 40" xfId="6694"/>
    <cellStyle name="ÄÞ¸¶_laroux 40" xfId="6695"/>
    <cellStyle name="AÞ¸¶_laroux 41" xfId="6742"/>
    <cellStyle name="ÄÞ¸¶_laroux 41" xfId="6743"/>
    <cellStyle name="AÞ¸¶_laroux 42" xfId="6784"/>
    <cellStyle name="ÄÞ¸¶_laroux 42" xfId="6785"/>
    <cellStyle name="AÞ¸¶_laroux 5" xfId="5000"/>
    <cellStyle name="ÄÞ¸¶_laroux 5" xfId="3086"/>
    <cellStyle name="AÞ¸¶_laroux 5 2" xfId="3087"/>
    <cellStyle name="ÄÞ¸¶_laroux 5 2" xfId="4999"/>
    <cellStyle name="AÞ¸¶_laroux 6" xfId="5151"/>
    <cellStyle name="ÄÞ¸¶_laroux 6" xfId="3088"/>
    <cellStyle name="AÞ¸¶_laroux 7" xfId="3089"/>
    <cellStyle name="ÄÞ¸¶_laroux 7" xfId="3090"/>
    <cellStyle name="AÞ¸¶_laroux 7 10" xfId="10419"/>
    <cellStyle name="ÄÞ¸¶_laroux 7 10" xfId="10445"/>
    <cellStyle name="AÞ¸¶_laroux 7 2" xfId="4986"/>
    <cellStyle name="ÄÞ¸¶_laroux 7 2" xfId="4985"/>
    <cellStyle name="AÞ¸¶_laroux 7 3" xfId="7774"/>
    <cellStyle name="ÄÞ¸¶_laroux 7 3" xfId="7773"/>
    <cellStyle name="AÞ¸¶_laroux 7 4" xfId="8821"/>
    <cellStyle name="ÄÞ¸¶_laroux 7 4" xfId="8860"/>
    <cellStyle name="AÞ¸¶_laroux 7 5" xfId="8442"/>
    <cellStyle name="ÄÞ¸¶_laroux 7 5" xfId="8441"/>
    <cellStyle name="AÞ¸¶_laroux 7 6" xfId="8348"/>
    <cellStyle name="ÄÞ¸¶_laroux 7 6" xfId="7363"/>
    <cellStyle name="AÞ¸¶_laroux 7 7" xfId="3589"/>
    <cellStyle name="ÄÞ¸¶_laroux 7 7" xfId="8724"/>
    <cellStyle name="AÞ¸¶_laroux 7 8" xfId="9018"/>
    <cellStyle name="ÄÞ¸¶_laroux 7 8" xfId="9678"/>
    <cellStyle name="AÞ¸¶_laroux 7 9" xfId="9098"/>
    <cellStyle name="ÄÞ¸¶_laroux 7 9" xfId="10079"/>
    <cellStyle name="AÞ¸¶_laroux 8" xfId="3091"/>
    <cellStyle name="ÄÞ¸¶_laroux 8" xfId="3092"/>
    <cellStyle name="AÞ¸¶_laroux 8 10" xfId="10331"/>
    <cellStyle name="ÄÞ¸¶_laroux 8 10" xfId="11091"/>
    <cellStyle name="AÞ¸¶_laroux 8 2" xfId="5191"/>
    <cellStyle name="ÄÞ¸¶_laroux 8 2" xfId="5192"/>
    <cellStyle name="AÞ¸¶_laroux 8 3" xfId="7956"/>
    <cellStyle name="ÄÞ¸¶_laroux 8 3" xfId="7957"/>
    <cellStyle name="AÞ¸¶_laroux 8 4" xfId="8662"/>
    <cellStyle name="ÄÞ¸¶_laroux 8 4" xfId="7193"/>
    <cellStyle name="AÞ¸¶_laroux 8 5" xfId="9519"/>
    <cellStyle name="ÄÞ¸¶_laroux 8 5" xfId="9520"/>
    <cellStyle name="AÞ¸¶_laroux 8 6" xfId="9983"/>
    <cellStyle name="ÄÞ¸¶_laroux 8 6" xfId="9984"/>
    <cellStyle name="AÞ¸¶_laroux 8 7" xfId="10350"/>
    <cellStyle name="ÄÞ¸¶_laroux 8 7" xfId="10351"/>
    <cellStyle name="AÞ¸¶_laroux 8 8" xfId="10681"/>
    <cellStyle name="ÄÞ¸¶_laroux 8 8" xfId="10682"/>
    <cellStyle name="AÞ¸¶_laroux 8 9" xfId="10940"/>
    <cellStyle name="ÄÞ¸¶_laroux 8 9" xfId="10941"/>
    <cellStyle name="AÞ¸¶_laroux 9" xfId="3093"/>
    <cellStyle name="ÄÞ¸¶_laroux 9" xfId="3094"/>
    <cellStyle name="AÞ¸¶_laroux 9 10" xfId="11024"/>
    <cellStyle name="ÄÞ¸¶_laroux 9 10" xfId="11037"/>
    <cellStyle name="AÞ¸¶_laroux 9 2" xfId="4935"/>
    <cellStyle name="ÄÞ¸¶_laroux 9 2" xfId="4934"/>
    <cellStyle name="AÞ¸¶_laroux 9 3" xfId="7724"/>
    <cellStyle name="ÄÞ¸¶_laroux 9 3" xfId="7723"/>
    <cellStyle name="AÞ¸¶_laroux 9 4" xfId="8498"/>
    <cellStyle name="ÄÞ¸¶_laroux 9 4" xfId="8497"/>
    <cellStyle name="AÞ¸¶_laroux 9 5" xfId="9385"/>
    <cellStyle name="ÄÞ¸¶_laroux 9 5" xfId="8262"/>
    <cellStyle name="AÞ¸¶_laroux 9 6" xfId="9872"/>
    <cellStyle name="ÄÞ¸¶_laroux 9 6" xfId="9871"/>
    <cellStyle name="AÞ¸¶_laroux 9 7" xfId="10252"/>
    <cellStyle name="ÄÞ¸¶_laroux 9 7" xfId="10251"/>
    <cellStyle name="AÞ¸¶_laroux 9 8" xfId="10596"/>
    <cellStyle name="ÄÞ¸¶_laroux 9 8" xfId="10595"/>
    <cellStyle name="AÞ¸¶_laroux 9 9" xfId="10870"/>
    <cellStyle name="ÄÞ¸¶_laroux 9 9" xfId="10869"/>
    <cellStyle name="AÞ¸¶_laroux_1" xfId="3095"/>
    <cellStyle name="ÄÞ¸¶_laroux_1" xfId="774"/>
    <cellStyle name="AÞ¸¶_laroux_2" xfId="775"/>
    <cellStyle name="ÄÞ¸¶_laroux_2" xfId="776"/>
    <cellStyle name="AÞ¸¶_laroux_2 10" xfId="777"/>
    <cellStyle name="ÄÞ¸¶_laroux_2 10" xfId="3096"/>
    <cellStyle name="AÞ¸¶_laroux_2 10 10" xfId="10033"/>
    <cellStyle name="ÄÞ¸¶_laroux_2 10 10" xfId="11042"/>
    <cellStyle name="AÞ¸¶_laroux_2 10 2" xfId="4328"/>
    <cellStyle name="ÄÞ¸¶_laroux_2 10 2" xfId="5199"/>
    <cellStyle name="AÞ¸¶_laroux_2 10 3" xfId="7293"/>
    <cellStyle name="ÄÞ¸¶_laroux_2 10 3" xfId="7964"/>
    <cellStyle name="AÞ¸¶_laroux_2 10 4" xfId="8703"/>
    <cellStyle name="ÄÞ¸¶_laroux_2 10 4" xfId="8518"/>
    <cellStyle name="AÞ¸¶_laroux_2 10 5" xfId="7531"/>
    <cellStyle name="ÄÞ¸¶_laroux_2 10 5" xfId="9436"/>
    <cellStyle name="AÞ¸¶_laroux_2 10 6" xfId="8439"/>
    <cellStyle name="ÄÞ¸¶_laroux_2 10 6" xfId="7060"/>
    <cellStyle name="AÞ¸¶_laroux_2 10 7" xfId="9482"/>
    <cellStyle name="ÄÞ¸¶_laroux_2 10 7" xfId="8273"/>
    <cellStyle name="AÞ¸¶_laroux_2 10 8" xfId="9954"/>
    <cellStyle name="ÄÞ¸¶_laroux_2 10 8" xfId="9492"/>
    <cellStyle name="AÞ¸¶_laroux_2 10 9" xfId="10326"/>
    <cellStyle name="ÄÞ¸¶_laroux_2 10 9" xfId="9960"/>
    <cellStyle name="AÞ¸¶_laroux_2 11" xfId="3097"/>
    <cellStyle name="ÄÞ¸¶_laroux_2 11" xfId="3098"/>
    <cellStyle name="AÞ¸¶_laroux_2 11 10" xfId="11085"/>
    <cellStyle name="ÄÞ¸¶_laroux_2 11 10" xfId="11095"/>
    <cellStyle name="AÞ¸¶_laroux_2 11 2" xfId="4928"/>
    <cellStyle name="ÄÞ¸¶_laroux_2 11 2" xfId="4925"/>
    <cellStyle name="AÞ¸¶_laroux_2 11 3" xfId="7716"/>
    <cellStyle name="ÄÞ¸¶_laroux_2 11 3" xfId="7713"/>
    <cellStyle name="AÞ¸¶_laroux_2 11 4" xfId="8611"/>
    <cellStyle name="ÄÞ¸¶_laroux_2 11 4" xfId="8685"/>
    <cellStyle name="AÞ¸¶_laroux_2 11 5" xfId="9512"/>
    <cellStyle name="ÄÞ¸¶_laroux_2 11 5" xfId="9529"/>
    <cellStyle name="AÞ¸¶_laroux_2 11 6" xfId="9291"/>
    <cellStyle name="ÄÞ¸¶_laroux_2 11 6" xfId="4813"/>
    <cellStyle name="AÞ¸¶_laroux_2 11 7" xfId="9785"/>
    <cellStyle name="ÄÞ¸¶_laroux_2 11 7" xfId="9650"/>
    <cellStyle name="AÞ¸¶_laroux_2 11 8" xfId="10179"/>
    <cellStyle name="ÄÞ¸¶_laroux_2 11 8" xfId="10055"/>
    <cellStyle name="AÞ¸¶_laroux_2 11 9" xfId="10526"/>
    <cellStyle name="ÄÞ¸¶_laroux_2 11 9" xfId="10418"/>
    <cellStyle name="AÞ¸¶_laroux_2 12" xfId="3099"/>
    <cellStyle name="ÄÞ¸¶_laroux_2 12" xfId="3100"/>
    <cellStyle name="AÞ¸¶_laroux_2 12 10" xfId="7168"/>
    <cellStyle name="ÄÞ¸¶_laroux_2 12 10" xfId="11142"/>
    <cellStyle name="AÞ¸¶_laroux_2 12 2" xfId="5245"/>
    <cellStyle name="ÄÞ¸¶_laroux_2 12 2" xfId="5248"/>
    <cellStyle name="AÞ¸¶_laroux_2 12 3" xfId="8005"/>
    <cellStyle name="ÄÞ¸¶_laroux_2 12 3" xfId="8008"/>
    <cellStyle name="AÞ¸¶_laroux_2 12 4" xfId="8894"/>
    <cellStyle name="ÄÞ¸¶_laroux_2 12 4" xfId="8817"/>
    <cellStyle name="AÞ¸¶_laroux_2 12 5" xfId="7167"/>
    <cellStyle name="ÄÞ¸¶_laroux_2 12 5" xfId="7034"/>
    <cellStyle name="AÞ¸¶_laroux_2 12 6" xfId="9170"/>
    <cellStyle name="ÄÞ¸¶_laroux_2 12 6" xfId="7660"/>
    <cellStyle name="AÞ¸¶_laroux_2 12 7" xfId="9634"/>
    <cellStyle name="ÄÞ¸¶_laroux_2 12 7" xfId="8464"/>
    <cellStyle name="AÞ¸¶_laroux_2 12 8" xfId="10041"/>
    <cellStyle name="ÄÞ¸¶_laroux_2 12 8" xfId="8522"/>
    <cellStyle name="AÞ¸¶_laroux_2 12 9" xfId="10403"/>
    <cellStyle name="ÄÞ¸¶_laroux_2 12 9" xfId="7458"/>
    <cellStyle name="AÞ¸¶_laroux_2 13" xfId="3101"/>
    <cellStyle name="ÄÞ¸¶_laroux_2 13" xfId="3102"/>
    <cellStyle name="AÞ¸¶_laroux_2 13 10" xfId="10365"/>
    <cellStyle name="ÄÞ¸¶_laroux_2 13 10" xfId="8764"/>
    <cellStyle name="AÞ¸¶_laroux_2 13 2" xfId="4873"/>
    <cellStyle name="ÄÞ¸¶_laroux_2 13 2" xfId="4868"/>
    <cellStyle name="AÞ¸¶_laroux_2 13 3" xfId="7669"/>
    <cellStyle name="ÄÞ¸¶_laroux_2 13 3" xfId="7664"/>
    <cellStyle name="AÞ¸¶_laroux_2 13 4" xfId="8252"/>
    <cellStyle name="ÄÞ¸¶_laroux_2 13 4" xfId="8325"/>
    <cellStyle name="AÞ¸¶_laroux_2 13 5" xfId="4785"/>
    <cellStyle name="ÄÞ¸¶_laroux_2 13 5" xfId="9243"/>
    <cellStyle name="AÞ¸¶_laroux_2 13 6" xfId="9639"/>
    <cellStyle name="ÄÞ¸¶_laroux_2 13 6" xfId="9740"/>
    <cellStyle name="AÞ¸¶_laroux_2 13 7" xfId="10046"/>
    <cellStyle name="ÄÞ¸¶_laroux_2 13 7" xfId="10137"/>
    <cellStyle name="AÞ¸¶_laroux_2 13 8" xfId="10409"/>
    <cellStyle name="ÄÞ¸¶_laroux_2 13 8" xfId="10491"/>
    <cellStyle name="AÞ¸¶_laroux_2 13 9" xfId="10732"/>
    <cellStyle name="ÄÞ¸¶_laroux_2 13 9" xfId="10783"/>
    <cellStyle name="AÞ¸¶_laroux_2 14" xfId="3103"/>
    <cellStyle name="ÄÞ¸¶_laroux_2 14" xfId="3104"/>
    <cellStyle name="AÞ¸¶_laroux_2 14 10" xfId="10749"/>
    <cellStyle name="ÄÞ¸¶_laroux_2 14 10" xfId="9578"/>
    <cellStyle name="AÞ¸¶_laroux_2 14 2" xfId="5304"/>
    <cellStyle name="ÄÞ¸¶_laroux_2 14 2" xfId="5305"/>
    <cellStyle name="AÞ¸¶_laroux_2 14 3" xfId="8059"/>
    <cellStyle name="ÄÞ¸¶_laroux_2 14 3" xfId="8060"/>
    <cellStyle name="AÞ¸¶_laroux_2 14 4" xfId="9117"/>
    <cellStyle name="ÄÞ¸¶_laroux_2 14 4" xfId="9097"/>
    <cellStyle name="AÞ¸¶_laroux_2 14 5" xfId="8438"/>
    <cellStyle name="ÄÞ¸¶_laroux_2 14 5" xfId="6997"/>
    <cellStyle name="AÞ¸¶_laroux_2 14 6" xfId="9481"/>
    <cellStyle name="ÄÞ¸¶_laroux_2 14 6" xfId="8269"/>
    <cellStyle name="AÞ¸¶_laroux_2 14 7" xfId="9953"/>
    <cellStyle name="ÄÞ¸¶_laroux_2 14 7" xfId="9203"/>
    <cellStyle name="AÞ¸¶_laroux_2 14 8" xfId="10325"/>
    <cellStyle name="ÄÞ¸¶_laroux_2 14 8" xfId="7525"/>
    <cellStyle name="AÞ¸¶_laroux_2 14 9" xfId="10658"/>
    <cellStyle name="ÄÞ¸¶_laroux_2 14 9" xfId="3623"/>
    <cellStyle name="AÞ¸¶_laroux_2 15" xfId="3788"/>
    <cellStyle name="ÄÞ¸¶_laroux_2 15" xfId="3789"/>
    <cellStyle name="AÞ¸¶_laroux_2 16" xfId="5362"/>
    <cellStyle name="ÄÞ¸¶_laroux_2 16" xfId="5363"/>
    <cellStyle name="AÞ¸¶_laroux_2 17" xfId="3943"/>
    <cellStyle name="ÄÞ¸¶_laroux_2 17" xfId="3944"/>
    <cellStyle name="AÞ¸¶_laroux_2 18" xfId="5424"/>
    <cellStyle name="ÄÞ¸¶_laroux_2 18" xfId="5425"/>
    <cellStyle name="AÞ¸¶_laroux_2 19" xfId="4381"/>
    <cellStyle name="ÄÞ¸¶_laroux_2 19" xfId="4383"/>
    <cellStyle name="AÞ¸¶_laroux_2 2" xfId="3105"/>
    <cellStyle name="ÄÞ¸¶_laroux_2 2" xfId="3106"/>
    <cellStyle name="AÞ¸¶_laroux_2 2 10" xfId="9261"/>
    <cellStyle name="ÄÞ¸¶_laroux_2 2 10" xfId="9745"/>
    <cellStyle name="AÞ¸¶_laroux_2 2 11" xfId="9353"/>
    <cellStyle name="ÄÞ¸¶_laroux_2 2 2" xfId="4329"/>
    <cellStyle name="AÞ¸¶_laroux_2 2 3" xfId="4326"/>
    <cellStyle name="ÄÞ¸¶_laroux_2 2 3" xfId="7294"/>
    <cellStyle name="AÞ¸¶_laroux_2 2 4" xfId="7292"/>
    <cellStyle name="ÄÞ¸¶_laroux_2 2 4" xfId="8670"/>
    <cellStyle name="AÞ¸¶_laroux_2 2 5" xfId="8737"/>
    <cellStyle name="ÄÞ¸¶_laroux_2 2 5" xfId="7529"/>
    <cellStyle name="AÞ¸¶_laroux_2 2 6" xfId="7478"/>
    <cellStyle name="ÄÞ¸¶_laroux_2 2 6" xfId="3705"/>
    <cellStyle name="AÞ¸¶_laroux_2 2 7" xfId="3443"/>
    <cellStyle name="ÄÞ¸¶_laroux_2 2 7" xfId="8613"/>
    <cellStyle name="AÞ¸¶_laroux_2 2 8" xfId="7407"/>
    <cellStyle name="ÄÞ¸¶_laroux_2 2 8" xfId="8037"/>
    <cellStyle name="AÞ¸¶_laroux_2 2 9" xfId="9352"/>
    <cellStyle name="ÄÞ¸¶_laroux_2 2 9" xfId="8296"/>
    <cellStyle name="AÞ¸¶_laroux_2 20" xfId="5486"/>
    <cellStyle name="ÄÞ¸¶_laroux_2 20" xfId="5487"/>
    <cellStyle name="AÞ¸¶_laroux_2 21" xfId="4532"/>
    <cellStyle name="ÄÞ¸¶_laroux_2 21" xfId="4534"/>
    <cellStyle name="AÞ¸¶_laroux_2 22" xfId="5550"/>
    <cellStyle name="ÄÞ¸¶_laroux_2 22" xfId="5551"/>
    <cellStyle name="AÞ¸¶_laroux_2 23" xfId="4769"/>
    <cellStyle name="ÄÞ¸¶_laroux_2 23" xfId="4775"/>
    <cellStyle name="AÞ¸¶_laroux_2 24" xfId="5614"/>
    <cellStyle name="ÄÞ¸¶_laroux_2 24" xfId="5615"/>
    <cellStyle name="AÞ¸¶_laroux_2 25" xfId="5666"/>
    <cellStyle name="ÄÞ¸¶_laroux_2 25" xfId="5667"/>
    <cellStyle name="AÞ¸¶_laroux_2 26" xfId="5746"/>
    <cellStyle name="ÄÞ¸¶_laroux_2 26" xfId="5747"/>
    <cellStyle name="AÞ¸¶_laroux_2 27" xfId="5810"/>
    <cellStyle name="ÄÞ¸¶_laroux_2 27" xfId="5811"/>
    <cellStyle name="AÞ¸¶_laroux_2 28" xfId="5872"/>
    <cellStyle name="ÄÞ¸¶_laroux_2 28" xfId="5873"/>
    <cellStyle name="AÞ¸¶_laroux_2 29" xfId="5936"/>
    <cellStyle name="ÄÞ¸¶_laroux_2 29" xfId="5937"/>
    <cellStyle name="AÞ¸¶_laroux_2 3" xfId="4330"/>
    <cellStyle name="ÄÞ¸¶_laroux_2 3" xfId="3107"/>
    <cellStyle name="AÞ¸¶_laroux_2 3 2" xfId="3108"/>
    <cellStyle name="ÄÞ¸¶_laroux_2 3 2" xfId="4331"/>
    <cellStyle name="AÞ¸¶_laroux_2 30" xfId="5998"/>
    <cellStyle name="ÄÞ¸¶_laroux_2 30" xfId="5999"/>
    <cellStyle name="AÞ¸¶_laroux_2 31" xfId="6062"/>
    <cellStyle name="ÄÞ¸¶_laroux_2 31" xfId="6063"/>
    <cellStyle name="AÞ¸¶_laroux_2 32" xfId="6124"/>
    <cellStyle name="ÄÞ¸¶_laroux_2 32" xfId="6125"/>
    <cellStyle name="AÞ¸¶_laroux_2 33" xfId="6186"/>
    <cellStyle name="ÄÞ¸¶_laroux_2 33" xfId="6187"/>
    <cellStyle name="AÞ¸¶_laroux_2 34" xfId="6248"/>
    <cellStyle name="ÄÞ¸¶_laroux_2 34" xfId="6249"/>
    <cellStyle name="AÞ¸¶_laroux_2 35" xfId="6309"/>
    <cellStyle name="ÄÞ¸¶_laroux_2 35" xfId="6310"/>
    <cellStyle name="AÞ¸¶_laroux_2 36" xfId="6370"/>
    <cellStyle name="ÄÞ¸¶_laroux_2 36" xfId="6371"/>
    <cellStyle name="AÞ¸¶_laroux_2 37" xfId="6430"/>
    <cellStyle name="ÄÞ¸¶_laroux_2 37" xfId="6431"/>
    <cellStyle name="AÞ¸¶_laroux_2 38" xfId="6489"/>
    <cellStyle name="ÄÞ¸¶_laroux_2 38" xfId="6490"/>
    <cellStyle name="AÞ¸¶_laroux_2 39" xfId="6545"/>
    <cellStyle name="ÄÞ¸¶_laroux_2 39" xfId="6546"/>
    <cellStyle name="AÞ¸¶_laroux_2 4" xfId="4332"/>
    <cellStyle name="ÄÞ¸¶_laroux_2 4" xfId="3109"/>
    <cellStyle name="AÞ¸¶_laroux_2 4 2" xfId="3110"/>
    <cellStyle name="ÄÞ¸¶_laroux_2 4 2" xfId="4333"/>
    <cellStyle name="AÞ¸¶_laroux_2 40" xfId="6599"/>
    <cellStyle name="ÄÞ¸¶_laroux_2 40" xfId="6600"/>
    <cellStyle name="AÞ¸¶_laroux_2 41" xfId="6650"/>
    <cellStyle name="ÄÞ¸¶_laroux_2 41" xfId="6651"/>
    <cellStyle name="AÞ¸¶_laroux_2 42" xfId="6698"/>
    <cellStyle name="ÄÞ¸¶_laroux_2 42" xfId="6699"/>
    <cellStyle name="AÞ¸¶_laroux_2 43" xfId="6744"/>
    <cellStyle name="ÄÞ¸¶_laroux_2 43" xfId="6745"/>
    <cellStyle name="AÞ¸¶_laroux_2 44" xfId="6786"/>
    <cellStyle name="ÄÞ¸¶_laroux_2 44" xfId="6787"/>
    <cellStyle name="AÞ¸¶_laroux_2 5" xfId="5114"/>
    <cellStyle name="ÄÞ¸¶_laroux_2 5" xfId="3111"/>
    <cellStyle name="AÞ¸¶_laroux_2 5 2" xfId="3112"/>
    <cellStyle name="ÄÞ¸¶_laroux_2 5 2" xfId="4327"/>
    <cellStyle name="AÞ¸¶_laroux_2 6" xfId="4995"/>
    <cellStyle name="ÄÞ¸¶_laroux_2 6" xfId="3113"/>
    <cellStyle name="AÞ¸¶_laroux_2 7" xfId="3114"/>
    <cellStyle name="ÄÞ¸¶_laroux_2 7" xfId="3115"/>
    <cellStyle name="AÞ¸¶_laroux_2 7 10" xfId="10540"/>
    <cellStyle name="ÄÞ¸¶_laroux_2 7 10" xfId="11103"/>
    <cellStyle name="AÞ¸¶_laroux_2 7 2" xfId="5157"/>
    <cellStyle name="ÄÞ¸¶_laroux_2 7 2" xfId="4993"/>
    <cellStyle name="AÞ¸¶_laroux_2 7 3" xfId="7923"/>
    <cellStyle name="ÄÞ¸¶_laroux_2 7 3" xfId="7780"/>
    <cellStyle name="AÞ¸¶_laroux_2 7 4" xfId="7196"/>
    <cellStyle name="ÄÞ¸¶_laroux_2 7 4" xfId="8700"/>
    <cellStyle name="AÞ¸¶_laroux_2 7 5" xfId="9157"/>
    <cellStyle name="ÄÞ¸¶_laroux_2 7 5" xfId="9540"/>
    <cellStyle name="AÞ¸¶_laroux_2 7 6" xfId="3394"/>
    <cellStyle name="ÄÞ¸¶_laroux_2 7 6" xfId="7636"/>
    <cellStyle name="AÞ¸¶_laroux_2 7 7" xfId="9636"/>
    <cellStyle name="ÄÞ¸¶_laroux_2 7 7" xfId="9180"/>
    <cellStyle name="AÞ¸¶_laroux_2 7 8" xfId="10043"/>
    <cellStyle name="ÄÞ¸¶_laroux_2 7 8" xfId="9683"/>
    <cellStyle name="AÞ¸¶_laroux_2 7 9" xfId="10405"/>
    <cellStyle name="ÄÞ¸¶_laroux_2 7 9" xfId="10084"/>
    <cellStyle name="AÞ¸¶_laroux_2 8" xfId="3116"/>
    <cellStyle name="ÄÞ¸¶_laroux_2 8" xfId="3117"/>
    <cellStyle name="AÞ¸¶_laroux_2 8 10" xfId="10443"/>
    <cellStyle name="ÄÞ¸¶_laroux_2 8 10" xfId="10635"/>
    <cellStyle name="AÞ¸¶_laroux_2 8 2" xfId="4978"/>
    <cellStyle name="ÄÞ¸¶_laroux_2 8 2" xfId="5158"/>
    <cellStyle name="AÞ¸¶_laroux_2 8 3" xfId="7765"/>
    <cellStyle name="ÄÞ¸¶_laroux_2 8 3" xfId="7924"/>
    <cellStyle name="AÞ¸¶_laroux_2 8 4" xfId="8970"/>
    <cellStyle name="ÄÞ¸¶_laroux_2 8 4" xfId="7195"/>
    <cellStyle name="AÞ¸¶_laroux_2 8 5" xfId="8940"/>
    <cellStyle name="ÄÞ¸¶_laroux_2 8 5" xfId="9147"/>
    <cellStyle name="AÞ¸¶_laroux_2 8 6" xfId="8753"/>
    <cellStyle name="ÄÞ¸¶_laroux_2 8 6" xfId="3395"/>
    <cellStyle name="AÞ¸¶_laroux_2 8 7" xfId="9553"/>
    <cellStyle name="ÄÞ¸¶_laroux_2 8 7" xfId="9637"/>
    <cellStyle name="AÞ¸¶_laroux_2 8 8" xfId="9991"/>
    <cellStyle name="ÄÞ¸¶_laroux_2 8 8" xfId="10044"/>
    <cellStyle name="AÞ¸¶_laroux_2 8 9" xfId="10359"/>
    <cellStyle name="ÄÞ¸¶_laroux_2 8 9" xfId="10406"/>
    <cellStyle name="AÞ¸¶_laroux_2 9" xfId="3118"/>
    <cellStyle name="ÄÞ¸¶_laroux_2 9" xfId="3119"/>
    <cellStyle name="AÞ¸¶_laroux_2 9 10" xfId="11057"/>
    <cellStyle name="ÄÞ¸¶_laroux_2 9 10" xfId="10741"/>
    <cellStyle name="AÞ¸¶_laroux_2 9 2" xfId="5196"/>
    <cellStyle name="ÄÞ¸¶_laroux_2 9 2" xfId="4977"/>
    <cellStyle name="AÞ¸¶_laroux_2 9 3" xfId="7961"/>
    <cellStyle name="ÄÞ¸¶_laroux_2 9 3" xfId="7764"/>
    <cellStyle name="AÞ¸¶_laroux_2 9 4" xfId="8590"/>
    <cellStyle name="ÄÞ¸¶_laroux_2 9 4" xfId="9004"/>
    <cellStyle name="AÞ¸¶_laroux_2 9 5" xfId="9464"/>
    <cellStyle name="ÄÞ¸¶_laroux_2 9 5" xfId="8453"/>
    <cellStyle name="AÞ¸¶_laroux_2 9 6" xfId="9943"/>
    <cellStyle name="ÄÞ¸¶_laroux_2 9 6" xfId="9551"/>
    <cellStyle name="AÞ¸¶_laroux_2 9 7" xfId="10316"/>
    <cellStyle name="ÄÞ¸¶_laroux_2 9 7" xfId="10000"/>
    <cellStyle name="AÞ¸¶_laroux_2 9 8" xfId="10649"/>
    <cellStyle name="ÄÞ¸¶_laroux_2 9 8" xfId="10370"/>
    <cellStyle name="AÞ¸¶_laroux_2 9 9" xfId="10915"/>
    <cellStyle name="ÄÞ¸¶_laroux_2 9 9" xfId="10695"/>
    <cellStyle name="AÞ¸¶_laroux_3" xfId="3120"/>
    <cellStyle name="ÄÞ¸¶_laroux_3" xfId="778"/>
    <cellStyle name="AÞ¸¶_laroux_4" xfId="779"/>
    <cellStyle name="ÄÞ¸¶_laroux_4" xfId="780"/>
    <cellStyle name="AÞ¸¶_MBO_0" xfId="781"/>
    <cellStyle name="ÄÞ¸¶_MBO_0" xfId="782"/>
    <cellStyle name="AÞ¸¶_MBO_0 10" xfId="783"/>
    <cellStyle name="ÄÞ¸¶_MBO_0 10" xfId="3121"/>
    <cellStyle name="AÞ¸¶_MBO_0 10 10" xfId="11031"/>
    <cellStyle name="ÄÞ¸¶_MBO_0 10 10" xfId="10499"/>
    <cellStyle name="AÞ¸¶_MBO_0 10 2" xfId="4339"/>
    <cellStyle name="ÄÞ¸¶_MBO_0 10 2" xfId="5217"/>
    <cellStyle name="AÞ¸¶_MBO_0 10 3" xfId="7298"/>
    <cellStyle name="ÄÞ¸¶_MBO_0 10 3" xfId="7981"/>
    <cellStyle name="AÞ¸¶_MBO_0 10 4" xfId="8485"/>
    <cellStyle name="ÄÞ¸¶_MBO_0 10 4" xfId="8214"/>
    <cellStyle name="AÞ¸¶_MBO_0 10 5" xfId="9405"/>
    <cellStyle name="ÄÞ¸¶_MBO_0 10 5" xfId="6963"/>
    <cellStyle name="AÞ¸¶_MBO_0 10 6" xfId="9563"/>
    <cellStyle name="ÄÞ¸¶_MBO_0 10 6" xfId="9605"/>
    <cellStyle name="AÞ¸¶_MBO_0 10 7" xfId="7155"/>
    <cellStyle name="ÄÞ¸¶_MBO_0 10 7" xfId="7419"/>
    <cellStyle name="AÞ¸¶_MBO_0 10 8" xfId="7143"/>
    <cellStyle name="ÄÞ¸¶_MBO_0 10 8" xfId="8924"/>
    <cellStyle name="AÞ¸¶_MBO_0 10 9" xfId="9534"/>
    <cellStyle name="ÄÞ¸¶_MBO_0 10 9" xfId="8773"/>
    <cellStyle name="AÞ¸¶_MBO_0 11" xfId="3122"/>
    <cellStyle name="ÄÞ¸¶_MBO_0 11" xfId="3123"/>
    <cellStyle name="AÞ¸¶_MBO_0 11 10" xfId="8399"/>
    <cellStyle name="ÄÞ¸¶_MBO_0 11 10" xfId="7558"/>
    <cellStyle name="AÞ¸¶_MBO_0 11 2" xfId="4907"/>
    <cellStyle name="ÄÞ¸¶_MBO_0 11 2" xfId="4906"/>
    <cellStyle name="AÞ¸¶_MBO_0 11 3" xfId="7700"/>
    <cellStyle name="ÄÞ¸¶_MBO_0 11 3" xfId="7699"/>
    <cellStyle name="AÞ¸¶_MBO_0 11 4" xfId="9023"/>
    <cellStyle name="ÄÞ¸¶_MBO_0 11 4" xfId="9022"/>
    <cellStyle name="AÞ¸¶_MBO_0 11 5" xfId="8766"/>
    <cellStyle name="ÄÞ¸¶_MBO_0 11 5" xfId="9121"/>
    <cellStyle name="AÞ¸¶_MBO_0 11 6" xfId="8324"/>
    <cellStyle name="ÄÞ¸¶_MBO_0 11 6" xfId="7090"/>
    <cellStyle name="AÞ¸¶_MBO_0 11 7" xfId="8953"/>
    <cellStyle name="ÄÞ¸¶_MBO_0 11 7" xfId="7581"/>
    <cellStyle name="AÞ¸¶_MBO_0 11 8" xfId="9120"/>
    <cellStyle name="ÄÞ¸¶_MBO_0 11 8" xfId="3671"/>
    <cellStyle name="AÞ¸¶_MBO_0 11 9" xfId="8247"/>
    <cellStyle name="ÄÞ¸¶_MBO_0 11 9" xfId="8164"/>
    <cellStyle name="AÞ¸¶_MBO_0 12" xfId="3124"/>
    <cellStyle name="ÄÞ¸¶_MBO_0 12" xfId="3125"/>
    <cellStyle name="AÞ¸¶_MBO_0 12 10" xfId="11017"/>
    <cellStyle name="ÄÞ¸¶_MBO_0 12 10" xfId="10999"/>
    <cellStyle name="AÞ¸¶_MBO_0 12 2" xfId="5269"/>
    <cellStyle name="ÄÞ¸¶_MBO_0 12 2" xfId="5270"/>
    <cellStyle name="AÞ¸¶_MBO_0 12 3" xfId="8028"/>
    <cellStyle name="ÄÞ¸¶_MBO_0 12 3" xfId="8029"/>
    <cellStyle name="AÞ¸¶_MBO_0 12 4" xfId="8431"/>
    <cellStyle name="ÄÞ¸¶_MBO_0 12 4" xfId="8432"/>
    <cellStyle name="AÞ¸¶_MBO_0 12 5" xfId="9367"/>
    <cellStyle name="ÄÞ¸¶_MBO_0 12 5" xfId="9325"/>
    <cellStyle name="AÞ¸¶_MBO_0 12 6" xfId="9852"/>
    <cellStyle name="ÄÞ¸¶_MBO_0 12 6" xfId="9815"/>
    <cellStyle name="AÞ¸¶_MBO_0 12 7" xfId="10235"/>
    <cellStyle name="ÄÞ¸¶_MBO_0 12 7" xfId="10209"/>
    <cellStyle name="AÞ¸¶_MBO_0 12 8" xfId="10580"/>
    <cellStyle name="ÄÞ¸¶_MBO_0 12 8" xfId="10553"/>
    <cellStyle name="AÞ¸¶_MBO_0 12 9" xfId="10858"/>
    <cellStyle name="ÄÞ¸¶_MBO_0 12 9" xfId="10836"/>
    <cellStyle name="AÞ¸¶_MBO_0 13" xfId="3126"/>
    <cellStyle name="ÄÞ¸¶_MBO_0 13" xfId="3127"/>
    <cellStyle name="AÞ¸¶_MBO_0 13 10" xfId="9747"/>
    <cellStyle name="ÄÞ¸¶_MBO_0 13 10" xfId="10527"/>
    <cellStyle name="AÞ¸¶_MBO_0 13 2" xfId="4846"/>
    <cellStyle name="ÄÞ¸¶_MBO_0 13 2" xfId="4845"/>
    <cellStyle name="AÞ¸¶_MBO_0 13 3" xfId="7641"/>
    <cellStyle name="ÄÞ¸¶_MBO_0 13 3" xfId="7640"/>
    <cellStyle name="AÞ¸¶_MBO_0 13 4" xfId="8816"/>
    <cellStyle name="ÄÞ¸¶_MBO_0 13 4" xfId="8815"/>
    <cellStyle name="AÞ¸¶_MBO_0 13 5" xfId="8212"/>
    <cellStyle name="ÄÞ¸¶_MBO_0 13 5" xfId="7334"/>
    <cellStyle name="AÞ¸¶_MBO_0 13 6" xfId="9340"/>
    <cellStyle name="ÄÞ¸¶_MBO_0 13 6" xfId="7026"/>
    <cellStyle name="AÞ¸¶_MBO_0 13 7" xfId="9828"/>
    <cellStyle name="ÄÞ¸¶_MBO_0 13 7" xfId="8319"/>
    <cellStyle name="AÞ¸¶_MBO_0 13 8" xfId="10220"/>
    <cellStyle name="ÄÞ¸¶_MBO_0 13 8" xfId="9168"/>
    <cellStyle name="AÞ¸¶_MBO_0 13 9" xfId="10564"/>
    <cellStyle name="ÄÞ¸¶_MBO_0 13 9" xfId="9667"/>
    <cellStyle name="AÞ¸¶_MBO_0 14" xfId="3128"/>
    <cellStyle name="ÄÞ¸¶_MBO_0 14" xfId="3129"/>
    <cellStyle name="AÞ¸¶_MBO_0 14 10" xfId="11116"/>
    <cellStyle name="ÄÞ¸¶_MBO_0 14 10" xfId="11105"/>
    <cellStyle name="AÞ¸¶_MBO_0 14 2" xfId="5328"/>
    <cellStyle name="ÄÞ¸¶_MBO_0 14 2" xfId="5329"/>
    <cellStyle name="AÞ¸¶_MBO_0 14 3" xfId="8082"/>
    <cellStyle name="ÄÞ¸¶_MBO_0 14 3" xfId="8083"/>
    <cellStyle name="AÞ¸¶_MBO_0 14 4" xfId="8707"/>
    <cellStyle name="ÄÞ¸¶_MBO_0 14 4" xfId="8706"/>
    <cellStyle name="AÞ¸¶_MBO_0 14 5" xfId="9559"/>
    <cellStyle name="ÄÞ¸¶_MBO_0 14 5" xfId="9543"/>
    <cellStyle name="AÞ¸¶_MBO_0 14 6" xfId="9477"/>
    <cellStyle name="ÄÞ¸¶_MBO_0 14 6" xfId="9996"/>
    <cellStyle name="AÞ¸¶_MBO_0 14 7" xfId="9403"/>
    <cellStyle name="ÄÞ¸¶_MBO_0 14 7" xfId="10366"/>
    <cellStyle name="AÞ¸¶_MBO_0 14 8" xfId="9855"/>
    <cellStyle name="ÄÞ¸¶_MBO_0 14 8" xfId="10692"/>
    <cellStyle name="AÞ¸¶_MBO_0 14 9" xfId="10238"/>
    <cellStyle name="ÄÞ¸¶_MBO_0 14 9" xfId="10951"/>
    <cellStyle name="AÞ¸¶_MBO_0 15" xfId="3894"/>
    <cellStyle name="ÄÞ¸¶_MBO_0 15" xfId="3895"/>
    <cellStyle name="AÞ¸¶_MBO_0 16" xfId="5390"/>
    <cellStyle name="ÄÞ¸¶_MBO_0 16" xfId="5391"/>
    <cellStyle name="AÞ¸¶_MBO_0 17" xfId="4250"/>
    <cellStyle name="ÄÞ¸¶_MBO_0 17" xfId="4251"/>
    <cellStyle name="AÞ¸¶_MBO_0 18" xfId="5452"/>
    <cellStyle name="ÄÞ¸¶_MBO_0 18" xfId="5453"/>
    <cellStyle name="AÞ¸¶_MBO_0 19" xfId="4452"/>
    <cellStyle name="ÄÞ¸¶_MBO_0 19" xfId="4455"/>
    <cellStyle name="AÞ¸¶_MBO_0 2" xfId="3130"/>
    <cellStyle name="ÄÞ¸¶_MBO_0 2" xfId="3131"/>
    <cellStyle name="AÞ¸¶_MBO_0 2 10" xfId="9249"/>
    <cellStyle name="ÄÞ¸¶_MBO_0 2 10" xfId="3473"/>
    <cellStyle name="AÞ¸¶_MBO_0 2 11" xfId="11045"/>
    <cellStyle name="ÄÞ¸¶_MBO_0 2 2" xfId="4340"/>
    <cellStyle name="AÞ¸¶_MBO_0 2 3" xfId="4337"/>
    <cellStyle name="ÄÞ¸¶_MBO_0 2 3" xfId="7299"/>
    <cellStyle name="AÞ¸¶_MBO_0 2 4" xfId="7297"/>
    <cellStyle name="ÄÞ¸¶_MBO_0 2 4" xfId="8480"/>
    <cellStyle name="AÞ¸¶_MBO_0 2 5" xfId="8528"/>
    <cellStyle name="ÄÞ¸¶_MBO_0 2 5" xfId="9375"/>
    <cellStyle name="AÞ¸¶_MBO_0 2 6" xfId="7212"/>
    <cellStyle name="ÄÞ¸¶_MBO_0 2 6" xfId="9037"/>
    <cellStyle name="AÞ¸¶_MBO_0 2 7" xfId="8898"/>
    <cellStyle name="ÄÞ¸¶_MBO_0 2 7" xfId="8584"/>
    <cellStyle name="AÞ¸¶_MBO_0 2 8" xfId="3586"/>
    <cellStyle name="ÄÞ¸¶_MBO_0 2 8" xfId="8265"/>
    <cellStyle name="AÞ¸¶_MBO_0 2 9" xfId="7538"/>
    <cellStyle name="ÄÞ¸¶_MBO_0 2 9" xfId="8391"/>
    <cellStyle name="AÞ¸¶_MBO_0 20" xfId="5516"/>
    <cellStyle name="ÄÞ¸¶_MBO_0 20" xfId="5517"/>
    <cellStyle name="AÞ¸¶_MBO_0 21" xfId="4627"/>
    <cellStyle name="ÄÞ¸¶_MBO_0 21" xfId="4632"/>
    <cellStyle name="AÞ¸¶_MBO_0 22" xfId="5580"/>
    <cellStyle name="ÄÞ¸¶_MBO_0 22" xfId="5581"/>
    <cellStyle name="AÞ¸¶_MBO_0 23" xfId="5633"/>
    <cellStyle name="ÄÞ¸¶_MBO_0 23" xfId="5634"/>
    <cellStyle name="AÞ¸¶_MBO_0 24" xfId="5713"/>
    <cellStyle name="ÄÞ¸¶_MBO_0 24" xfId="5714"/>
    <cellStyle name="AÞ¸¶_MBO_0 25" xfId="5694"/>
    <cellStyle name="ÄÞ¸¶_MBO_0 25" xfId="5695"/>
    <cellStyle name="AÞ¸¶_MBO_0 26" xfId="5774"/>
    <cellStyle name="ÄÞ¸¶_MBO_0 26" xfId="5775"/>
    <cellStyle name="AÞ¸¶_MBO_0 27" xfId="5838"/>
    <cellStyle name="ÄÞ¸¶_MBO_0 27" xfId="5839"/>
    <cellStyle name="AÞ¸¶_MBO_0 28" xfId="5900"/>
    <cellStyle name="ÄÞ¸¶_MBO_0 28" xfId="5901"/>
    <cellStyle name="AÞ¸¶_MBO_0 29" xfId="5964"/>
    <cellStyle name="ÄÞ¸¶_MBO_0 29" xfId="5965"/>
    <cellStyle name="AÞ¸¶_MBO_0 3" xfId="4341"/>
    <cellStyle name="ÄÞ¸¶_MBO_0 3" xfId="3132"/>
    <cellStyle name="AÞ¸¶_MBO_0 3 2" xfId="3133"/>
    <cellStyle name="ÄÞ¸¶_MBO_0 3 2" xfId="4342"/>
    <cellStyle name="AÞ¸¶_MBO_0 30" xfId="6026"/>
    <cellStyle name="ÄÞ¸¶_MBO_0 30" xfId="6027"/>
    <cellStyle name="AÞ¸¶_MBO_0 31" xfId="6090"/>
    <cellStyle name="ÄÞ¸¶_MBO_0 31" xfId="6091"/>
    <cellStyle name="AÞ¸¶_MBO_0 32" xfId="6152"/>
    <cellStyle name="ÄÞ¸¶_MBO_0 32" xfId="6153"/>
    <cellStyle name="AÞ¸¶_MBO_0 33" xfId="6214"/>
    <cellStyle name="ÄÞ¸¶_MBO_0 33" xfId="6215"/>
    <cellStyle name="AÞ¸¶_MBO_0 34" xfId="6275"/>
    <cellStyle name="ÄÞ¸¶_MBO_0 34" xfId="6276"/>
    <cellStyle name="AÞ¸¶_MBO_0 35" xfId="6336"/>
    <cellStyle name="ÄÞ¸¶_MBO_0 35" xfId="6337"/>
    <cellStyle name="AÞ¸¶_MBO_0 36" xfId="6396"/>
    <cellStyle name="ÄÞ¸¶_MBO_0 36" xfId="6397"/>
    <cellStyle name="AÞ¸¶_MBO_0 37" xfId="6455"/>
    <cellStyle name="ÄÞ¸¶_MBO_0 37" xfId="6456"/>
    <cellStyle name="AÞ¸¶_MBO_0 38" xfId="6512"/>
    <cellStyle name="ÄÞ¸¶_MBO_0 38" xfId="6513"/>
    <cellStyle name="AÞ¸¶_MBO_0 39" xfId="6568"/>
    <cellStyle name="ÄÞ¸¶_MBO_0 39" xfId="6569"/>
    <cellStyle name="AÞ¸¶_MBO_0 4" xfId="4343"/>
    <cellStyle name="ÄÞ¸¶_MBO_0 4" xfId="3134"/>
    <cellStyle name="AÞ¸¶_MBO_0 4 2" xfId="3135"/>
    <cellStyle name="ÄÞ¸¶_MBO_0 4 2" xfId="4344"/>
    <cellStyle name="AÞ¸¶_MBO_0 40" xfId="6621"/>
    <cellStyle name="ÄÞ¸¶_MBO_0 40" xfId="6622"/>
    <cellStyle name="AÞ¸¶_MBO_0 41" xfId="6670"/>
    <cellStyle name="ÄÞ¸¶_MBO_0 41" xfId="6671"/>
    <cellStyle name="AÞ¸¶_MBO_0 42" xfId="6718"/>
    <cellStyle name="ÄÞ¸¶_MBO_0 42" xfId="6719"/>
    <cellStyle name="AÞ¸¶_MBO_0 43" xfId="6764"/>
    <cellStyle name="ÄÞ¸¶_MBO_0 43" xfId="6765"/>
    <cellStyle name="AÞ¸¶_MBO_0 44" xfId="6804"/>
    <cellStyle name="ÄÞ¸¶_MBO_0 44" xfId="6805"/>
    <cellStyle name="AÞ¸¶_MBO_0 5" xfId="5123"/>
    <cellStyle name="ÄÞ¸¶_MBO_0 5" xfId="3136"/>
    <cellStyle name="AÞ¸¶_MBO_0 5 2" xfId="3137"/>
    <cellStyle name="ÄÞ¸¶_MBO_0 5 2" xfId="4338"/>
    <cellStyle name="AÞ¸¶_MBO_0 6" xfId="4982"/>
    <cellStyle name="ÄÞ¸¶_MBO_0 6" xfId="3138"/>
    <cellStyle name="AÞ¸¶_MBO_0 7" xfId="3139"/>
    <cellStyle name="ÄÞ¸¶_MBO_0 7" xfId="3140"/>
    <cellStyle name="AÞ¸¶_MBO_0 7 10" xfId="7386"/>
    <cellStyle name="ÄÞ¸¶_MBO_0 7 10" xfId="10818"/>
    <cellStyle name="AÞ¸¶_MBO_0 7 2" xfId="5171"/>
    <cellStyle name="ÄÞ¸¶_MBO_0 7 2" xfId="4981"/>
    <cellStyle name="AÞ¸¶_MBO_0 7 3" xfId="7937"/>
    <cellStyle name="ÄÞ¸¶_MBO_0 7 3" xfId="7768"/>
    <cellStyle name="AÞ¸¶_MBO_0 7 4" xfId="9036"/>
    <cellStyle name="ÄÞ¸¶_MBO_0 7 4" xfId="7215"/>
    <cellStyle name="AÞ¸¶_MBO_0 7 5" xfId="8172"/>
    <cellStyle name="ÄÞ¸¶_MBO_0 7 5" xfId="8266"/>
    <cellStyle name="AÞ¸¶_MBO_0 7 6" xfId="8331"/>
    <cellStyle name="ÄÞ¸¶_MBO_0 7 6" xfId="9348"/>
    <cellStyle name="AÞ¸¶_MBO_0 7 7" xfId="7674"/>
    <cellStyle name="ÄÞ¸¶_MBO_0 7 7" xfId="9834"/>
    <cellStyle name="AÞ¸¶_MBO_0 7 8" xfId="7080"/>
    <cellStyle name="ÄÞ¸¶_MBO_0 7 8" xfId="10225"/>
    <cellStyle name="AÞ¸¶_MBO_0 7 9" xfId="8245"/>
    <cellStyle name="ÄÞ¸¶_MBO_0 7 9" xfId="10568"/>
    <cellStyle name="AÞ¸¶_MBO_0 8" xfId="3141"/>
    <cellStyle name="ÄÞ¸¶_MBO_0 8" xfId="3142"/>
    <cellStyle name="AÞ¸¶_MBO_0 8 10" xfId="10673"/>
    <cellStyle name="ÄÞ¸¶_MBO_0 8 10" xfId="9868"/>
    <cellStyle name="AÞ¸¶_MBO_0 8 2" xfId="4961"/>
    <cellStyle name="ÄÞ¸¶_MBO_0 8 2" xfId="5172"/>
    <cellStyle name="AÞ¸¶_MBO_0 8 3" xfId="7751"/>
    <cellStyle name="ÄÞ¸¶_MBO_0 8 3" xfId="7938"/>
    <cellStyle name="AÞ¸¶_MBO_0 8 4" xfId="7222"/>
    <cellStyle name="ÄÞ¸¶_MBO_0 8 4" xfId="7194"/>
    <cellStyle name="AÞ¸¶_MBO_0 8 5" xfId="9148"/>
    <cellStyle name="ÄÞ¸¶_MBO_0 8 5" xfId="7638"/>
    <cellStyle name="AÞ¸¶_MBO_0 8 6" xfId="6968"/>
    <cellStyle name="ÄÞ¸¶_MBO_0 8 6" xfId="7535"/>
    <cellStyle name="AÞ¸¶_MBO_0 8 7" xfId="7341"/>
    <cellStyle name="ÄÞ¸¶_MBO_0 8 7" xfId="9538"/>
    <cellStyle name="AÞ¸¶_MBO_0 8 8" xfId="3495"/>
    <cellStyle name="ÄÞ¸¶_MBO_0 8 8" xfId="9995"/>
    <cellStyle name="AÞ¸¶_MBO_0 8 9" xfId="7365"/>
    <cellStyle name="ÄÞ¸¶_MBO_0 8 9" xfId="10364"/>
    <cellStyle name="AÞ¸¶_MBO_0 9" xfId="3143"/>
    <cellStyle name="ÄÞ¸¶_MBO_0 9" xfId="3144"/>
    <cellStyle name="AÞ¸¶_MBO_0 9 10" xfId="10423"/>
    <cellStyle name="ÄÞ¸¶_MBO_0 9 10" xfId="10040"/>
    <cellStyle name="AÞ¸¶_MBO_0 9 2" xfId="5216"/>
    <cellStyle name="ÄÞ¸¶_MBO_0 9 2" xfId="4960"/>
    <cellStyle name="AÞ¸¶_MBO_0 9 3" xfId="7980"/>
    <cellStyle name="ÄÞ¸¶_MBO_0 9 3" xfId="7750"/>
    <cellStyle name="AÞ¸¶_MBO_0 9 4" xfId="7486"/>
    <cellStyle name="ÄÞ¸¶_MBO_0 9 4" xfId="3707"/>
    <cellStyle name="AÞ¸¶_MBO_0 9 5" xfId="7307"/>
    <cellStyle name="ÄÞ¸¶_MBO_0 9 5" xfId="9155"/>
    <cellStyle name="AÞ¸¶_MBO_0 9 6" xfId="9604"/>
    <cellStyle name="ÄÞ¸¶_MBO_0 9 6" xfId="8547"/>
    <cellStyle name="AÞ¸¶_MBO_0 9 7" xfId="7883"/>
    <cellStyle name="ÄÞ¸¶_MBO_0 9 7" xfId="8542"/>
    <cellStyle name="AÞ¸¶_MBO_0 9 8" xfId="8925"/>
    <cellStyle name="ÄÞ¸¶_MBO_0 9 8" xfId="7459"/>
    <cellStyle name="AÞ¸¶_MBO_0 9 9" xfId="8507"/>
    <cellStyle name="ÄÞ¸¶_MBO_0 9 9" xfId="3505"/>
    <cellStyle name="AÞ¸¶_MBO96_1" xfId="3145"/>
    <cellStyle name="ÄÞ¸¶_MBO96_1" xfId="784"/>
    <cellStyle name="AÞ¸¶_MBO96_1 10" xfId="785"/>
    <cellStyle name="ÄÞ¸¶_MBO96_1 10" xfId="3146"/>
    <cellStyle name="AÞ¸¶_MBO96_1 10 10" xfId="9848"/>
    <cellStyle name="ÄÞ¸¶_MBO96_1 10 10" xfId="7862"/>
    <cellStyle name="AÞ¸¶_MBO96_1 10 2" xfId="5280"/>
    <cellStyle name="ÄÞ¸¶_MBO96_1 10 2" xfId="5281"/>
    <cellStyle name="AÞ¸¶_MBO96_1 10 3" xfId="8038"/>
    <cellStyle name="ÄÞ¸¶_MBO96_1 10 3" xfId="8039"/>
    <cellStyle name="AÞ¸¶_MBO96_1 10 4" xfId="8254"/>
    <cellStyle name="ÄÞ¸¶_MBO96_1 10 4" xfId="7483"/>
    <cellStyle name="AÞ¸¶_MBO96_1 10 5" xfId="3722"/>
    <cellStyle name="ÄÞ¸¶_MBO96_1 10 5" xfId="3400"/>
    <cellStyle name="AÞ¸¶_MBO96_1 10 6" xfId="9641"/>
    <cellStyle name="ÄÞ¸¶_MBO96_1 10 6" xfId="9642"/>
    <cellStyle name="AÞ¸¶_MBO96_1 10 7" xfId="10047"/>
    <cellStyle name="ÄÞ¸¶_MBO96_1 10 7" xfId="10048"/>
    <cellStyle name="AÞ¸¶_MBO96_1 10 8" xfId="10410"/>
    <cellStyle name="ÄÞ¸¶_MBO96_1 10 8" xfId="10411"/>
    <cellStyle name="AÞ¸¶_MBO96_1 10 9" xfId="10734"/>
    <cellStyle name="ÄÞ¸¶_MBO96_1 10 9" xfId="10735"/>
    <cellStyle name="AÞ¸¶_MBO96_1 11" xfId="3147"/>
    <cellStyle name="ÄÞ¸¶_MBO96_1 11" xfId="3148"/>
    <cellStyle name="AÞ¸¶_MBO96_1 11 10" xfId="10806"/>
    <cellStyle name="ÄÞ¸¶_MBO96_1 11 10" xfId="10830"/>
    <cellStyle name="AÞ¸¶_MBO96_1 11 2" xfId="3749"/>
    <cellStyle name="ÄÞ¸¶_MBO96_1 11 2" xfId="3750"/>
    <cellStyle name="AÞ¸¶_MBO96_1 11 3" xfId="3412"/>
    <cellStyle name="ÄÞ¸¶_MBO96_1 11 3" xfId="3411"/>
    <cellStyle name="AÞ¸¶_MBO96_1 11 4" xfId="7336"/>
    <cellStyle name="ÄÞ¸¶_MBO96_1 11 4" xfId="3554"/>
    <cellStyle name="AÞ¸¶_MBO96_1 11 5" xfId="8291"/>
    <cellStyle name="ÄÞ¸¶_MBO96_1 11 5" xfId="8315"/>
    <cellStyle name="AÞ¸¶_MBO96_1 11 6" xfId="7452"/>
    <cellStyle name="ÄÞ¸¶_MBO96_1 11 6" xfId="3459"/>
    <cellStyle name="AÞ¸¶_MBO96_1 11 7" xfId="7540"/>
    <cellStyle name="ÄÞ¸¶_MBO96_1 11 7" xfId="8385"/>
    <cellStyle name="AÞ¸¶_MBO96_1 11 8" xfId="8176"/>
    <cellStyle name="ÄÞ¸¶_MBO96_1 11 8" xfId="9495"/>
    <cellStyle name="AÞ¸¶_MBO96_1 11 9" xfId="8443"/>
    <cellStyle name="ÄÞ¸¶_MBO96_1 11 9" xfId="9961"/>
    <cellStyle name="AÞ¸¶_MBO96_1 12" xfId="3149"/>
    <cellStyle name="ÄÞ¸¶_MBO96_1 12" xfId="3150"/>
    <cellStyle name="AÞ¸¶_MBO96_1 12 10" xfId="11034"/>
    <cellStyle name="ÄÞ¸¶_MBO96_1 12 10" xfId="11021"/>
    <cellStyle name="AÞ¸¶_MBO96_1 12 2" xfId="5341"/>
    <cellStyle name="ÄÞ¸¶_MBO96_1 12 2" xfId="5342"/>
    <cellStyle name="AÞ¸¶_MBO96_1 12 3" xfId="8091"/>
    <cellStyle name="ÄÞ¸¶_MBO96_1 12 3" xfId="8092"/>
    <cellStyle name="AÞ¸¶_MBO96_1 12 4" xfId="8530"/>
    <cellStyle name="ÄÞ¸¶_MBO96_1 12 4" xfId="8488"/>
    <cellStyle name="AÞ¸¶_MBO96_1 12 5" xfId="9414"/>
    <cellStyle name="ÄÞ¸¶_MBO96_1 12 5" xfId="9377"/>
    <cellStyle name="AÞ¸¶_MBO96_1 12 6" xfId="9896"/>
    <cellStyle name="ÄÞ¸¶_MBO96_1 12 6" xfId="9862"/>
    <cellStyle name="AÞ¸¶_MBO96_1 12 7" xfId="10273"/>
    <cellStyle name="ÄÞ¸¶_MBO96_1 12 7" xfId="10244"/>
    <cellStyle name="AÞ¸¶_MBO96_1 12 8" xfId="10616"/>
    <cellStyle name="ÄÞ¸¶_MBO96_1 12 8" xfId="10589"/>
    <cellStyle name="AÞ¸¶_MBO96_1 12 9" xfId="10883"/>
    <cellStyle name="ÄÞ¸¶_MBO96_1 12 9" xfId="10864"/>
    <cellStyle name="AÞ¸¶_MBO96_1 13" xfId="3151"/>
    <cellStyle name="ÄÞ¸¶_MBO96_1 13" xfId="3152"/>
    <cellStyle name="AÞ¸¶_MBO96_1 13 10" xfId="10814"/>
    <cellStyle name="ÄÞ¸¶_MBO96_1 13 10" xfId="10015"/>
    <cellStyle name="AÞ¸¶_MBO96_1 13 2" xfId="3907"/>
    <cellStyle name="ÄÞ¸¶_MBO96_1 13 2" xfId="3915"/>
    <cellStyle name="AÞ¸¶_MBO96_1 13 3" xfId="7014"/>
    <cellStyle name="ÄÞ¸¶_MBO96_1 13 3" xfId="7021"/>
    <cellStyle name="AÞ¸¶_MBO96_1 13 4" xfId="8270"/>
    <cellStyle name="ÄÞ¸¶_MBO96_1 13 4" xfId="8185"/>
    <cellStyle name="AÞ¸¶_MBO96_1 13 5" xfId="9189"/>
    <cellStyle name="ÄÞ¸¶_MBO96_1 13 5" xfId="6983"/>
    <cellStyle name="AÞ¸¶_MBO96_1 13 6" xfId="9689"/>
    <cellStyle name="ÄÞ¸¶_MBO96_1 13 6" xfId="9297"/>
    <cellStyle name="AÞ¸¶_MBO96_1 13 7" xfId="10089"/>
    <cellStyle name="ÄÞ¸¶_MBO96_1 13 7" xfId="9786"/>
    <cellStyle name="AÞ¸¶_MBO96_1 13 8" xfId="10450"/>
    <cellStyle name="ÄÞ¸¶_MBO96_1 13 8" xfId="10180"/>
    <cellStyle name="AÞ¸¶_MBO96_1 13 9" xfId="10757"/>
    <cellStyle name="ÄÞ¸¶_MBO96_1 13 9" xfId="10528"/>
    <cellStyle name="AÞ¸¶_MBO96_1 14" xfId="3153"/>
    <cellStyle name="ÄÞ¸¶_MBO96_1 14" xfId="3154"/>
    <cellStyle name="AÞ¸¶_MBO96_1 14 10" xfId="11107"/>
    <cellStyle name="ÄÞ¸¶_MBO96_1 14 10" xfId="11093"/>
    <cellStyle name="AÞ¸¶_MBO96_1 14 2" xfId="5403"/>
    <cellStyle name="ÄÞ¸¶_MBO96_1 14 2" xfId="5404"/>
    <cellStyle name="AÞ¸¶_MBO96_1 14 3" xfId="8140"/>
    <cellStyle name="ÄÞ¸¶_MBO96_1 14 3" xfId="8141"/>
    <cellStyle name="AÞ¸¶_MBO96_1 14 4" xfId="8680"/>
    <cellStyle name="ÄÞ¸¶_MBO96_1 14 4" xfId="8681"/>
    <cellStyle name="AÞ¸¶_MBO96_1 14 5" xfId="9526"/>
    <cellStyle name="ÄÞ¸¶_MBO96_1 14 5" xfId="9527"/>
    <cellStyle name="AÞ¸¶_MBO96_1 14 6" xfId="9987"/>
    <cellStyle name="ÄÞ¸¶_MBO96_1 14 6" xfId="9988"/>
    <cellStyle name="AÞ¸¶_MBO96_1 14 7" xfId="10355"/>
    <cellStyle name="ÄÞ¸¶_MBO96_1 14 7" xfId="10356"/>
    <cellStyle name="AÞ¸¶_MBO96_1 14 8" xfId="10683"/>
    <cellStyle name="ÄÞ¸¶_MBO96_1 14 8" xfId="10684"/>
    <cellStyle name="AÞ¸¶_MBO96_1 14 9" xfId="10942"/>
    <cellStyle name="ÄÞ¸¶_MBO96_1 14 9" xfId="10943"/>
    <cellStyle name="AÞ¸¶_MBO96_1 15" xfId="4335"/>
    <cellStyle name="ÄÞ¸¶_MBO96_1 15" xfId="4336"/>
    <cellStyle name="AÞ¸¶_MBO96_1 16" xfId="5465"/>
    <cellStyle name="ÄÞ¸¶_MBO96_1 16" xfId="5466"/>
    <cellStyle name="AÞ¸¶_MBO96_1 17" xfId="4471"/>
    <cellStyle name="ÄÞ¸¶_MBO96_1 17" xfId="4472"/>
    <cellStyle name="AÞ¸¶_MBO96_1 18" xfId="5529"/>
    <cellStyle name="ÄÞ¸¶_MBO96_1 18" xfId="5530"/>
    <cellStyle name="AÞ¸¶_MBO96_1 19" xfId="4658"/>
    <cellStyle name="ÄÞ¸¶_MBO96_1 19" xfId="4659"/>
    <cellStyle name="AÞ¸¶_MBO96_1 2" xfId="3155"/>
    <cellStyle name="ÄÞ¸¶_MBO96_1 2" xfId="3156"/>
    <cellStyle name="AÞ¸¶_MBO96_1 2 10" xfId="10788"/>
    <cellStyle name="ÄÞ¸¶_MBO96_1 2 10" xfId="10967"/>
    <cellStyle name="AÞ¸¶_MBO96_1 2 11" xfId="10969"/>
    <cellStyle name="ÄÞ¸¶_MBO96_1 2 2" xfId="4348"/>
    <cellStyle name="AÞ¸¶_MBO96_1 2 3" xfId="4347"/>
    <cellStyle name="ÄÞ¸¶_MBO96_1 2 3" xfId="7304"/>
    <cellStyle name="AÞ¸¶_MBO96_1 2 4" xfId="7303"/>
    <cellStyle name="ÄÞ¸¶_MBO96_1 2 4" xfId="8354"/>
    <cellStyle name="AÞ¸¶_MBO96_1 2 5" xfId="8335"/>
    <cellStyle name="ÄÞ¸¶_MBO96_1 2 5" xfId="9252"/>
    <cellStyle name="AÞ¸¶_MBO96_1 2 6" xfId="9258"/>
    <cellStyle name="ÄÞ¸¶_MBO96_1 2 6" xfId="6988"/>
    <cellStyle name="AÞ¸¶_MBO96_1 2 7" xfId="9746"/>
    <cellStyle name="ÄÞ¸¶_MBO96_1 2 7" xfId="7617"/>
    <cellStyle name="AÞ¸¶_MBO96_1 2 8" xfId="10142"/>
    <cellStyle name="ÄÞ¸¶_MBO96_1 2 8" xfId="8657"/>
    <cellStyle name="AÞ¸¶_MBO96_1 2 9" xfId="10496"/>
    <cellStyle name="ÄÞ¸¶_MBO96_1 2 9" xfId="8742"/>
    <cellStyle name="AÞ¸¶_MBO96_1 20" xfId="5593"/>
    <cellStyle name="ÄÞ¸¶_MBO96_1 20" xfId="5594"/>
    <cellStyle name="AÞ¸¶_MBO96_1 21" xfId="5645"/>
    <cellStyle name="ÄÞ¸¶_MBO96_1 21" xfId="5646"/>
    <cellStyle name="AÞ¸¶_MBO96_1 22" xfId="5725"/>
    <cellStyle name="ÄÞ¸¶_MBO96_1 22" xfId="5726"/>
    <cellStyle name="AÞ¸¶_MBO96_1 23" xfId="5789"/>
    <cellStyle name="ÄÞ¸¶_MBO96_1 23" xfId="5790"/>
    <cellStyle name="AÞ¸¶_MBO96_1 24" xfId="5851"/>
    <cellStyle name="ÄÞ¸¶_MBO96_1 24" xfId="5852"/>
    <cellStyle name="AÞ¸¶_MBO96_1 25" xfId="5915"/>
    <cellStyle name="ÄÞ¸¶_MBO96_1 25" xfId="5916"/>
    <cellStyle name="AÞ¸¶_MBO96_1 26" xfId="5977"/>
    <cellStyle name="ÄÞ¸¶_MBO96_1 26" xfId="5978"/>
    <cellStyle name="AÞ¸¶_MBO96_1 27" xfId="6041"/>
    <cellStyle name="ÄÞ¸¶_MBO96_1 27" xfId="6042"/>
    <cellStyle name="AÞ¸¶_MBO96_1 28" xfId="6103"/>
    <cellStyle name="ÄÞ¸¶_MBO96_1 28" xfId="6104"/>
    <cellStyle name="AÞ¸¶_MBO96_1 29" xfId="6165"/>
    <cellStyle name="ÄÞ¸¶_MBO96_1 29" xfId="6166"/>
    <cellStyle name="AÞ¸¶_MBO96_1 3" xfId="4345"/>
    <cellStyle name="ÄÞ¸¶_MBO96_1 3" xfId="3157"/>
    <cellStyle name="AÞ¸¶_MBO96_1 3 2" xfId="3158"/>
    <cellStyle name="ÄÞ¸¶_MBO96_1 3 2" xfId="4346"/>
    <cellStyle name="AÞ¸¶_MBO96_1 30" xfId="6227"/>
    <cellStyle name="ÄÞ¸¶_MBO96_1 30" xfId="6228"/>
    <cellStyle name="AÞ¸¶_MBO96_1 31" xfId="6288"/>
    <cellStyle name="ÄÞ¸¶_MBO96_1 31" xfId="6289"/>
    <cellStyle name="AÞ¸¶_MBO96_1 32" xfId="6349"/>
    <cellStyle name="ÄÞ¸¶_MBO96_1 32" xfId="6350"/>
    <cellStyle name="AÞ¸¶_MBO96_1 33" xfId="6409"/>
    <cellStyle name="ÄÞ¸¶_MBO96_1 33" xfId="6410"/>
    <cellStyle name="AÞ¸¶_MBO96_1 34" xfId="6468"/>
    <cellStyle name="ÄÞ¸¶_MBO96_1 34" xfId="6469"/>
    <cellStyle name="AÞ¸¶_MBO96_1 35" xfId="6525"/>
    <cellStyle name="ÄÞ¸¶_MBO96_1 35" xfId="6526"/>
    <cellStyle name="AÞ¸¶_MBO96_1 36" xfId="6580"/>
    <cellStyle name="ÄÞ¸¶_MBO96_1 36" xfId="6581"/>
    <cellStyle name="AÞ¸¶_MBO96_1 37" xfId="6632"/>
    <cellStyle name="ÄÞ¸¶_MBO96_1 37" xfId="6633"/>
    <cellStyle name="AÞ¸¶_MBO96_1 38" xfId="6680"/>
    <cellStyle name="ÄÞ¸¶_MBO96_1 38" xfId="6681"/>
    <cellStyle name="AÞ¸¶_MBO96_1 39" xfId="6728"/>
    <cellStyle name="ÄÞ¸¶_MBO96_1 39" xfId="6729"/>
    <cellStyle name="AÞ¸¶_MBO96_1 4" xfId="5129"/>
    <cellStyle name="ÄÞ¸¶_MBO96_1 4" xfId="3159"/>
    <cellStyle name="AÞ¸¶_MBO96_1 4 2" xfId="3160"/>
    <cellStyle name="ÄÞ¸¶_MBO96_1 4 2" xfId="5130"/>
    <cellStyle name="AÞ¸¶_MBO96_1 40" xfId="6772"/>
    <cellStyle name="ÄÞ¸¶_MBO96_1 40" xfId="6773"/>
    <cellStyle name="AÞ¸¶_MBO96_1 41" xfId="6812"/>
    <cellStyle name="ÄÞ¸¶_MBO96_1 41" xfId="6813"/>
    <cellStyle name="AÞ¸¶_MBO96_1 42" xfId="6844"/>
    <cellStyle name="ÄÞ¸¶_MBO96_1 42" xfId="6845"/>
    <cellStyle name="AÞ¸¶_MBO96_1 5" xfId="4974"/>
    <cellStyle name="ÄÞ¸¶_MBO96_1 5" xfId="3161"/>
    <cellStyle name="AÞ¸¶_MBO96_1 5 2" xfId="3162"/>
    <cellStyle name="ÄÞ¸¶_MBO96_1 5 2" xfId="4973"/>
    <cellStyle name="AÞ¸¶_MBO96_1 6" xfId="5178"/>
    <cellStyle name="ÄÞ¸¶_MBO96_1 6" xfId="3163"/>
    <cellStyle name="AÞ¸¶_MBO96_1 7" xfId="3164"/>
    <cellStyle name="ÄÞ¸¶_MBO96_1 7" xfId="3165"/>
    <cellStyle name="AÞ¸¶_MBO96_1 7 10" xfId="9507"/>
    <cellStyle name="ÄÞ¸¶_MBO96_1 7 10" xfId="3683"/>
    <cellStyle name="AÞ¸¶_MBO96_1 7 2" xfId="4948"/>
    <cellStyle name="ÄÞ¸¶_MBO96_1 7 2" xfId="4947"/>
    <cellStyle name="AÞ¸¶_MBO96_1 7 3" xfId="7738"/>
    <cellStyle name="ÄÞ¸¶_MBO96_1 7 3" xfId="7737"/>
    <cellStyle name="AÞ¸¶_MBO96_1 7 4" xfId="8238"/>
    <cellStyle name="ÄÞ¸¶_MBO96_1 7 4" xfId="8237"/>
    <cellStyle name="AÞ¸¶_MBO96_1 7 5" xfId="4778"/>
    <cellStyle name="ÄÞ¸¶_MBO96_1 7 5" xfId="3649"/>
    <cellStyle name="AÞ¸¶_MBO96_1 7 6" xfId="9625"/>
    <cellStyle name="ÄÞ¸¶_MBO96_1 7 6" xfId="9661"/>
    <cellStyle name="AÞ¸¶_MBO96_1 7 7" xfId="10031"/>
    <cellStyle name="ÄÞ¸¶_MBO96_1 7 7" xfId="10065"/>
    <cellStyle name="AÞ¸¶_MBO96_1 7 8" xfId="10398"/>
    <cellStyle name="ÄÞ¸¶_MBO96_1 7 8" xfId="10429"/>
    <cellStyle name="AÞ¸¶_MBO96_1 7 9" xfId="10724"/>
    <cellStyle name="ÄÞ¸¶_MBO96_1 7 9" xfId="10746"/>
    <cellStyle name="AÞ¸¶_MBO96_1 8" xfId="3166"/>
    <cellStyle name="ÄÞ¸¶_MBO96_1 8" xfId="3167"/>
    <cellStyle name="AÞ¸¶_MBO96_1 8 10" xfId="10961"/>
    <cellStyle name="ÄÞ¸¶_MBO96_1 8 10" xfId="10962"/>
    <cellStyle name="AÞ¸¶_MBO96_1 8 2" xfId="5224"/>
    <cellStyle name="ÄÞ¸¶_MBO96_1 8 2" xfId="5225"/>
    <cellStyle name="AÞ¸¶_MBO96_1 8 3" xfId="7986"/>
    <cellStyle name="ÄÞ¸¶_MBO96_1 8 3" xfId="7987"/>
    <cellStyle name="AÞ¸¶_MBO96_1 8 4" xfId="7746"/>
    <cellStyle name="ÄÞ¸¶_MBO96_1 8 4" xfId="7951"/>
    <cellStyle name="AÞ¸¶_MBO96_1 8 5" xfId="7104"/>
    <cellStyle name="ÄÞ¸¶_MBO96_1 8 5" xfId="7103"/>
    <cellStyle name="AÞ¸¶_MBO96_1 8 6" xfId="8338"/>
    <cellStyle name="ÄÞ¸¶_MBO96_1 8 6" xfId="8392"/>
    <cellStyle name="AÞ¸¶_MBO96_1 8 7" xfId="9256"/>
    <cellStyle name="ÄÞ¸¶_MBO96_1 8 7" xfId="9255"/>
    <cellStyle name="AÞ¸¶_MBO96_1 8 8" xfId="9750"/>
    <cellStyle name="ÄÞ¸¶_MBO96_1 8 8" xfId="9749"/>
    <cellStyle name="AÞ¸¶_MBO96_1 8 9" xfId="10145"/>
    <cellStyle name="ÄÞ¸¶_MBO96_1 8 9" xfId="10144"/>
    <cellStyle name="AÞ¸¶_MBO96_1 9" xfId="3168"/>
    <cellStyle name="ÄÞ¸¶_MBO96_1 9" xfId="3169"/>
    <cellStyle name="AÞ¸¶_MBO96_1 9 10" xfId="10804"/>
    <cellStyle name="ÄÞ¸¶_MBO96_1 9 10" xfId="3632"/>
    <cellStyle name="AÞ¸¶_MBO96_1 9 2" xfId="4894"/>
    <cellStyle name="ÄÞ¸¶_MBO96_1 9 2" xfId="4893"/>
    <cellStyle name="AÞ¸¶_MBO96_1 9 3" xfId="7688"/>
    <cellStyle name="ÄÞ¸¶_MBO96_1 9 3" xfId="7687"/>
    <cellStyle name="AÞ¸¶_MBO96_1 9 4" xfId="3681"/>
    <cellStyle name="ÄÞ¸¶_MBO96_1 9 4" xfId="7233"/>
    <cellStyle name="AÞ¸¶_MBO96_1 9 5" xfId="8524"/>
    <cellStyle name="ÄÞ¸¶_MBO96_1 9 5" xfId="7399"/>
    <cellStyle name="AÞ¸¶_MBO96_1 9 6" xfId="8281"/>
    <cellStyle name="ÄÞ¸¶_MBO96_1 9 6" xfId="7572"/>
    <cellStyle name="AÞ¸¶_MBO96_1 9 7" xfId="9997"/>
    <cellStyle name="ÄÞ¸¶_MBO96_1 9 7" xfId="8679"/>
    <cellStyle name="AÞ¸¶_MBO96_1 9 8" xfId="10367"/>
    <cellStyle name="ÄÞ¸¶_MBO96_1 9 8" xfId="9151"/>
    <cellStyle name="AÞ¸¶_MBO96_1 9 9" xfId="10693"/>
    <cellStyle name="ÄÞ¸¶_MBO96_1 9 9" xfId="3640"/>
    <cellStyle name="Bad" xfId="3170"/>
    <cellStyle name="Bad 2" xfId="4349"/>
    <cellStyle name="blue$00" xfId="786"/>
    <cellStyle name="British Pound" xfId="787"/>
    <cellStyle name="British Pound 2" xfId="2213"/>
    <cellStyle name="C¡?A¨ª_¡¾????Ubal" xfId="788"/>
    <cellStyle name="C¡ÍA¨ª_¡¾©ö¢¯Ubal" xfId="789"/>
    <cellStyle name="Ç¥áø" xfId="790"/>
    <cellStyle name="C￥AØ_´e¼OAæ´c±Y" xfId="791"/>
    <cellStyle name="Ç¥ÁØ_±×·¡ÇÁ" xfId="3171"/>
    <cellStyle name="C￥AØ_±¹¿UPL" xfId="792"/>
    <cellStyle name="Ç¥ÁØ_±¹¿ÜPL" xfId="793"/>
    <cellStyle name="C￥AØ_¾ÆA§AU¾÷" xfId="794"/>
    <cellStyle name="Ç¥ÁØ_96_5¹é°îºñ¿ë" xfId="795"/>
    <cellStyle name="C￥AØ_A|Aa¿e" xfId="796"/>
    <cellStyle name="Ç¥ÁØ_Á¦Ãâ¿ë" xfId="797"/>
    <cellStyle name="C￥AØ_laroux" xfId="798"/>
    <cellStyle name="Ç¥ÁØ_laroux" xfId="799"/>
    <cellStyle name="C￥AØ_laroux 10" xfId="800"/>
    <cellStyle name="Ç¥ÁØ_laroux 10" xfId="3172"/>
    <cellStyle name="C￥AØ_laroux 10 10" xfId="10893"/>
    <cellStyle name="Ç¥ÁØ_laroux 10 10" xfId="11141"/>
    <cellStyle name="C￥AØ_laroux 10 2" xfId="4364"/>
    <cellStyle name="Ç¥ÁØ_laroux 10 2" xfId="5247"/>
    <cellStyle name="C￥AØ_laroux 10 3" xfId="7318"/>
    <cellStyle name="Ç¥ÁØ_laroux 10 3" xfId="8007"/>
    <cellStyle name="C￥AØ_laroux 10 4" xfId="8132"/>
    <cellStyle name="Ç¥ÁØ_laroux 10 4" xfId="8857"/>
    <cellStyle name="C￥AØ_laroux 10 5" xfId="7100"/>
    <cellStyle name="Ç¥ÁØ_laroux 10 5" xfId="7421"/>
    <cellStyle name="C￥AØ_laroux 10 6" xfId="8482"/>
    <cellStyle name="Ç¥ÁØ_laroux 10 6" xfId="3662"/>
    <cellStyle name="C￥AØ_laroux 10 7" xfId="9334"/>
    <cellStyle name="Ç¥ÁØ_laroux 10 7" xfId="9319"/>
    <cellStyle name="C￥AØ_laroux 10 8" xfId="9332"/>
    <cellStyle name="Ç¥ÁØ_laroux 10 8" xfId="9810"/>
    <cellStyle name="C￥AØ_laroux 10 9" xfId="9821"/>
    <cellStyle name="Ç¥ÁØ_laroux 10 9" xfId="10203"/>
    <cellStyle name="C￥AØ_laroux 11" xfId="3173"/>
    <cellStyle name="Ç¥ÁØ_laroux 11" xfId="3174"/>
    <cellStyle name="C￥AØ_laroux 11 10" xfId="7470"/>
    <cellStyle name="Ç¥ÁØ_laroux 11 10" xfId="9545"/>
    <cellStyle name="C￥AØ_laroux 11 2" xfId="4870"/>
    <cellStyle name="Ç¥ÁØ_laroux 11 2" xfId="4869"/>
    <cellStyle name="C￥AØ_laroux 11 3" xfId="7666"/>
    <cellStyle name="Ç¥ÁØ_laroux 11 3" xfId="7665"/>
    <cellStyle name="C￥AØ_laroux 11 4" xfId="7610"/>
    <cellStyle name="Ç¥ÁØ_laroux 11 4" xfId="8292"/>
    <cellStyle name="C￥AØ_laroux 11 5" xfId="9204"/>
    <cellStyle name="Ç¥ÁØ_laroux 11 5" xfId="9244"/>
    <cellStyle name="C￥AØ_laroux 11 6" xfId="9704"/>
    <cellStyle name="Ç¥ÁØ_laroux 11 6" xfId="9741"/>
    <cellStyle name="C￥AØ_laroux 11 7" xfId="10104"/>
    <cellStyle name="Ç¥ÁØ_laroux 11 7" xfId="10138"/>
    <cellStyle name="C￥AØ_laroux 11 8" xfId="10465"/>
    <cellStyle name="Ç¥ÁØ_laroux 11 8" xfId="10492"/>
    <cellStyle name="C￥AØ_laroux 11 9" xfId="10767"/>
    <cellStyle name="Ç¥ÁØ_laroux 11 9" xfId="10784"/>
    <cellStyle name="C￥AØ_laroux 12" xfId="3175"/>
    <cellStyle name="Ç¥ÁØ_laroux 12" xfId="3176"/>
    <cellStyle name="C￥AØ_laroux 12 10" xfId="10167"/>
    <cellStyle name="Ç¥ÁØ_laroux 12 10" xfId="9467"/>
    <cellStyle name="C￥AØ_laroux 12 2" xfId="5308"/>
    <cellStyle name="Ç¥ÁØ_laroux 12 2" xfId="5309"/>
    <cellStyle name="C￥AØ_laroux 12 3" xfId="8063"/>
    <cellStyle name="Ç¥ÁØ_laroux 12 3" xfId="8064"/>
    <cellStyle name="C￥AØ_laroux 12 4" xfId="9074"/>
    <cellStyle name="Ç¥ÁØ_laroux 12 4" xfId="9044"/>
    <cellStyle name="C￥AØ_laroux 12 5" xfId="7592"/>
    <cellStyle name="Ç¥ÁØ_laroux 12 5" xfId="7834"/>
    <cellStyle name="C￥AØ_laroux 12 6" xfId="9333"/>
    <cellStyle name="Ç¥ÁØ_laroux 12 6" xfId="8854"/>
    <cellStyle name="C￥AØ_laroux 12 7" xfId="9822"/>
    <cellStyle name="Ç¥ÁØ_laroux 12 7" xfId="4045"/>
    <cellStyle name="C￥AØ_laroux 12 8" xfId="10215"/>
    <cellStyle name="Ç¥ÁØ_laroux 12 8" xfId="3498"/>
    <cellStyle name="C￥AØ_laroux 12 9" xfId="10559"/>
    <cellStyle name="Ç¥ÁØ_laroux 12 9" xfId="8405"/>
    <cellStyle name="C￥AØ_laroux 13" xfId="3177"/>
    <cellStyle name="Ç¥ÁØ_laroux 13" xfId="3178"/>
    <cellStyle name="C￥AØ_laroux 13 10" xfId="10722"/>
    <cellStyle name="Ç¥ÁØ_laroux 13 10" xfId="10474"/>
    <cellStyle name="C￥AØ_laroux 13 2" xfId="3796"/>
    <cellStyle name="Ç¥ÁØ_laroux 13 2" xfId="3797"/>
    <cellStyle name="C￥AØ_laroux 13 3" xfId="6948"/>
    <cellStyle name="Ç¥ÁØ_laroux 13 3" xfId="6949"/>
    <cellStyle name="C￥AØ_laroux 13 4" xfId="8849"/>
    <cellStyle name="Ç¥ÁØ_laroux 13 4" xfId="8848"/>
    <cellStyle name="C￥AØ_laroux 13 5" xfId="3487"/>
    <cellStyle name="Ç¥ÁØ_laroux 13 5" xfId="3486"/>
    <cellStyle name="C￥AØ_laroux 13 6" xfId="7449"/>
    <cellStyle name="Ç¥ÁØ_laroux 13 6" xfId="7448"/>
    <cellStyle name="C￥AØ_laroux 13 7" xfId="7926"/>
    <cellStyle name="Ç¥ÁØ_laroux 13 7" xfId="3590"/>
    <cellStyle name="C￥AØ_laroux 13 8" xfId="7172"/>
    <cellStyle name="Ç¥ÁØ_laroux 13 8" xfId="8824"/>
    <cellStyle name="C￥AØ_laroux 13 9" xfId="9283"/>
    <cellStyle name="Ç¥ÁØ_laroux 13 9" xfId="8601"/>
    <cellStyle name="C￥AØ_laroux 14" xfId="3179"/>
    <cellStyle name="Ç¥ÁØ_laroux 14" xfId="3180"/>
    <cellStyle name="C￥AØ_laroux 14 10" xfId="9977"/>
    <cellStyle name="Ç¥ÁØ_laroux 14 10" xfId="10848"/>
    <cellStyle name="C￥AØ_laroux 14 2" xfId="5364"/>
    <cellStyle name="Ç¥ÁØ_laroux 14 2" xfId="5371"/>
    <cellStyle name="C￥AØ_laroux 14 3" xfId="8108"/>
    <cellStyle name="Ç¥ÁØ_laroux 14 3" xfId="8115"/>
    <cellStyle name="C￥AØ_laroux 14 4" xfId="3611"/>
    <cellStyle name="Ç¥ÁØ_laroux 14 4" xfId="9144"/>
    <cellStyle name="C￥AØ_laroux 14 5" xfId="7066"/>
    <cellStyle name="Ç¥ÁØ_laroux 14 5" xfId="8379"/>
    <cellStyle name="C￥AØ_laroux 14 6" xfId="7597"/>
    <cellStyle name="Ç¥ÁØ_laroux 14 6" xfId="7579"/>
    <cellStyle name="C￥AØ_laroux 14 7" xfId="7424"/>
    <cellStyle name="Ç¥ÁØ_laroux 14 7" xfId="6970"/>
    <cellStyle name="C￥AØ_laroux 14 8" xfId="8959"/>
    <cellStyle name="Ç¥ÁØ_laroux 14 8" xfId="7339"/>
    <cellStyle name="C￥AØ_laroux 14 9" xfId="7443"/>
    <cellStyle name="Ç¥ÁØ_laroux 14 9" xfId="7605"/>
    <cellStyle name="C￥AØ_laroux 15" xfId="4035"/>
    <cellStyle name="Ç¥ÁØ_laroux 15" xfId="4107"/>
    <cellStyle name="C￥AØ_laroux 16" xfId="5426"/>
    <cellStyle name="Ç¥ÁØ_laroux 16" xfId="5427"/>
    <cellStyle name="C￥AØ_laroux 17" xfId="4384"/>
    <cellStyle name="Ç¥ÁØ_laroux 17" xfId="4386"/>
    <cellStyle name="C￥AØ_laroux 18" xfId="5488"/>
    <cellStyle name="Ç¥ÁØ_laroux 18" xfId="5489"/>
    <cellStyle name="C￥AØ_laroux 19" xfId="4567"/>
    <cellStyle name="Ç¥ÁØ_laroux 19" xfId="4568"/>
    <cellStyle name="C￥AØ_laroux 2" xfId="3181"/>
    <cellStyle name="Ç¥ÁØ_laroux 2" xfId="3182"/>
    <cellStyle name="C￥AØ_laroux 2 10" xfId="3633"/>
    <cellStyle name="Ç¥ÁØ_laroux 2 10" xfId="10937"/>
    <cellStyle name="C￥AØ_laroux 2 11" xfId="10912"/>
    <cellStyle name="Ç¥ÁØ_laroux 2 2" xfId="4365"/>
    <cellStyle name="C￥AØ_laroux 2 3" xfId="4362"/>
    <cellStyle name="Ç¥ÁØ_laroux 2 3" xfId="7319"/>
    <cellStyle name="C￥AØ_laroux 2 4" xfId="7317"/>
    <cellStyle name="Ç¥ÁØ_laroux 2 4" xfId="8129"/>
    <cellStyle name="C￥AØ_laroux 2 5" xfId="7266"/>
    <cellStyle name="Ç¥ÁØ_laroux 2 5" xfId="8154"/>
    <cellStyle name="C￥AØ_laroux 2 6" xfId="3680"/>
    <cellStyle name="Ç¥ÁØ_laroux 2 6" xfId="9026"/>
    <cellStyle name="C￥AØ_laroux 2 7" xfId="7590"/>
    <cellStyle name="Ç¥ÁØ_laroux 2 7" xfId="3613"/>
    <cellStyle name="C￥AØ_laroux 2 8" xfId="7154"/>
    <cellStyle name="Ç¥ÁØ_laroux 2 8" xfId="3409"/>
    <cellStyle name="C￥AØ_laroux 2 9" xfId="7378"/>
    <cellStyle name="Ç¥ÁØ_laroux 2 9" xfId="9648"/>
    <cellStyle name="C￥AØ_laroux 20" xfId="5553"/>
    <cellStyle name="Ç¥ÁØ_laroux 20" xfId="5556"/>
    <cellStyle name="C￥AØ_laroux 21" xfId="4776"/>
    <cellStyle name="Ç¥ÁØ_laroux 21" xfId="4777"/>
    <cellStyle name="C￥AØ_laroux 22" xfId="5616"/>
    <cellStyle name="Ç¥ÁØ_laroux 22" xfId="5617"/>
    <cellStyle name="C￥AØ_laroux 23" xfId="5668"/>
    <cellStyle name="Ç¥ÁØ_laroux 23" xfId="5669"/>
    <cellStyle name="C￥AØ_laroux 24" xfId="5748"/>
    <cellStyle name="Ç¥ÁØ_laroux 24" xfId="5749"/>
    <cellStyle name="C￥AØ_laroux 25" xfId="5812"/>
    <cellStyle name="Ç¥ÁØ_laroux 25" xfId="5813"/>
    <cellStyle name="C￥AØ_laroux 26" xfId="5874"/>
    <cellStyle name="Ç¥ÁØ_laroux 26" xfId="5875"/>
    <cellStyle name="C￥AØ_laroux 27" xfId="5938"/>
    <cellStyle name="Ç¥ÁØ_laroux 27" xfId="5939"/>
    <cellStyle name="C￥AØ_laroux 28" xfId="6000"/>
    <cellStyle name="Ç¥ÁØ_laroux 28" xfId="6001"/>
    <cellStyle name="C￥AØ_laroux 29" xfId="6064"/>
    <cellStyle name="Ç¥ÁØ_laroux 29" xfId="6065"/>
    <cellStyle name="C￥AØ_laroux 3" xfId="4366"/>
    <cellStyle name="Ç¥ÁØ_laroux 3" xfId="3183"/>
    <cellStyle name="C￥AØ_laroux 3 2" xfId="3184"/>
    <cellStyle name="Ç¥ÁØ_laroux 3 2" xfId="4367"/>
    <cellStyle name="C￥AØ_laroux 30" xfId="6126"/>
    <cellStyle name="Ç¥ÁØ_laroux 30" xfId="6127"/>
    <cellStyle name="C￥AØ_laroux 31" xfId="6188"/>
    <cellStyle name="Ç¥ÁØ_laroux 31" xfId="6189"/>
    <cellStyle name="C￥AØ_laroux 32" xfId="6250"/>
    <cellStyle name="Ç¥ÁØ_laroux 32" xfId="6251"/>
    <cellStyle name="C￥AØ_laroux 33" xfId="6311"/>
    <cellStyle name="Ç¥ÁØ_laroux 33" xfId="6312"/>
    <cellStyle name="C￥AØ_laroux 34" xfId="6372"/>
    <cellStyle name="Ç¥ÁØ_laroux 34" xfId="6373"/>
    <cellStyle name="C￥AØ_laroux 35" xfId="6432"/>
    <cellStyle name="Ç¥ÁØ_laroux 35" xfId="6433"/>
    <cellStyle name="C￥AØ_laroux 36" xfId="6491"/>
    <cellStyle name="Ç¥ÁØ_laroux 36" xfId="6492"/>
    <cellStyle name="C￥AØ_laroux 37" xfId="6547"/>
    <cellStyle name="Ç¥ÁØ_laroux 37" xfId="6548"/>
    <cellStyle name="C￥AØ_laroux 38" xfId="6601"/>
    <cellStyle name="Ç¥ÁØ_laroux 38" xfId="6602"/>
    <cellStyle name="C￥AØ_laroux 39" xfId="6652"/>
    <cellStyle name="Ç¥ÁØ_laroux 39" xfId="6653"/>
    <cellStyle name="C￥AØ_laroux 4" xfId="4368"/>
    <cellStyle name="Ç¥ÁØ_laroux 4" xfId="3185"/>
    <cellStyle name="C￥AØ_laroux 4 2" xfId="3186"/>
    <cellStyle name="Ç¥ÁØ_laroux 4 2" xfId="4369"/>
    <cellStyle name="C￥AØ_laroux 40" xfId="6700"/>
    <cellStyle name="Ç¥ÁØ_laroux 40" xfId="6701"/>
    <cellStyle name="C￥AØ_laroux 41" xfId="6746"/>
    <cellStyle name="Ç¥ÁØ_laroux 41" xfId="6747"/>
    <cellStyle name="C￥AØ_laroux 42" xfId="6788"/>
    <cellStyle name="Ç¥ÁØ_laroux 42" xfId="6789"/>
    <cellStyle name="C￥AØ_laroux 43" xfId="6822"/>
    <cellStyle name="Ç¥ÁØ_laroux 43" xfId="6823"/>
    <cellStyle name="C￥AØ_laroux 44" xfId="6852"/>
    <cellStyle name="Ç¥ÁØ_laroux 44" xfId="6853"/>
    <cellStyle name="C￥AØ_laroux 5" xfId="5145"/>
    <cellStyle name="Ç¥ÁØ_laroux 5" xfId="3187"/>
    <cellStyle name="C￥AØ_laroux 5 2" xfId="3188"/>
    <cellStyle name="Ç¥ÁØ_laroux 5 2" xfId="4363"/>
    <cellStyle name="C￥AØ_laroux 6" xfId="4956"/>
    <cellStyle name="Ç¥ÁØ_laroux 6" xfId="3189"/>
    <cellStyle name="C￥AØ_laroux 7" xfId="3190"/>
    <cellStyle name="Ç¥ÁØ_laroux 7" xfId="3191"/>
    <cellStyle name="C￥AØ_laroux 7 10" xfId="11058"/>
    <cellStyle name="Ç¥ÁØ_laroux 7 10" xfId="10573"/>
    <cellStyle name="C￥AØ_laroux 7 2" xfId="5197"/>
    <cellStyle name="Ç¥ÁØ_laroux 7 2" xfId="4953"/>
    <cellStyle name="C￥AØ_laroux 7 3" xfId="7962"/>
    <cellStyle name="Ç¥ÁØ_laroux 7 3" xfId="7743"/>
    <cellStyle name="C￥AØ_laroux 7 4" xfId="8553"/>
    <cellStyle name="Ç¥ÁØ_laroux 7 4" xfId="7323"/>
    <cellStyle name="C￥AØ_laroux 7 5" xfId="9465"/>
    <cellStyle name="Ç¥ÁØ_laroux 7 5" xfId="7016"/>
    <cellStyle name="C￥AØ_laroux 7 6" xfId="9915"/>
    <cellStyle name="Ç¥ÁØ_laroux 7 6" xfId="8578"/>
    <cellStyle name="C￥AØ_laroux 7 7" xfId="10290"/>
    <cellStyle name="Ç¥ÁØ_laroux 7 7" xfId="9426"/>
    <cellStyle name="C￥AØ_laroux 7 8" xfId="10628"/>
    <cellStyle name="Ç¥ÁØ_laroux 7 8" xfId="9878"/>
    <cellStyle name="C￥AØ_laroux 7 9" xfId="10896"/>
    <cellStyle name="Ç¥ÁØ_laroux 7 9" xfId="10257"/>
    <cellStyle name="C￥AØ_laroux 8" xfId="3192"/>
    <cellStyle name="Ç¥ÁØ_laroux 8" xfId="3193"/>
    <cellStyle name="C￥AØ_laroux 8 10" xfId="11084"/>
    <cellStyle name="Ç¥ÁØ_laroux 8 10" xfId="11041"/>
    <cellStyle name="C￥AØ_laroux 8 2" xfId="4927"/>
    <cellStyle name="Ç¥ÁØ_laroux 8 2" xfId="5198"/>
    <cellStyle name="C￥AØ_laroux 8 3" xfId="7715"/>
    <cellStyle name="Ç¥ÁØ_laroux 8 3" xfId="7963"/>
    <cellStyle name="C￥AØ_laroux 8 4" xfId="8646"/>
    <cellStyle name="Ç¥ÁØ_laroux 8 4" xfId="8554"/>
    <cellStyle name="C￥AØ_laroux 8 5" xfId="9511"/>
    <cellStyle name="Ç¥ÁØ_laroux 8 5" xfId="9435"/>
    <cellStyle name="C￥AØ_laroux 8 6" xfId="9451"/>
    <cellStyle name="Ç¥ÁØ_laroux 8 6" xfId="9916"/>
    <cellStyle name="C￥AØ_laroux 8 7" xfId="9930"/>
    <cellStyle name="Ç¥ÁØ_laroux 8 7" xfId="10291"/>
    <cellStyle name="C￥AØ_laroux 8 8" xfId="10305"/>
    <cellStyle name="Ç¥ÁØ_laroux 8 8" xfId="10629"/>
    <cellStyle name="C￥AØ_laroux 8 9" xfId="10640"/>
    <cellStyle name="Ç¥ÁØ_laroux 8 9" xfId="10897"/>
    <cellStyle name="C￥AØ_laroux 9" xfId="3194"/>
    <cellStyle name="Ç¥ÁØ_laroux 9" xfId="3195"/>
    <cellStyle name="C￥AØ_laroux 9 10" xfId="9585"/>
    <cellStyle name="Ç¥ÁØ_laroux 9 10" xfId="11096"/>
    <cellStyle name="C￥AØ_laroux 9 2" xfId="5246"/>
    <cellStyle name="Ç¥ÁØ_laroux 9 2" xfId="4926"/>
    <cellStyle name="C￥AØ_laroux 9 3" xfId="8006"/>
    <cellStyle name="Ç¥ÁØ_laroux 9 3" xfId="7714"/>
    <cellStyle name="C￥AØ_laroux 9 4" xfId="8856"/>
    <cellStyle name="Ç¥ÁØ_laroux 9 4" xfId="8645"/>
    <cellStyle name="C￥AØ_laroux 9 5" xfId="8189"/>
    <cellStyle name="Ç¥ÁØ_laroux 9 5" xfId="9530"/>
    <cellStyle name="C￥AØ_laroux 9 6" xfId="8930"/>
    <cellStyle name="Ç¥ÁØ_laroux 9 6" xfId="9290"/>
    <cellStyle name="C￥AØ_laroux 9 7" xfId="3644"/>
    <cellStyle name="Ç¥ÁØ_laroux 9 7" xfId="9784"/>
    <cellStyle name="C￥AØ_laroux 9 8" xfId="8702"/>
    <cellStyle name="Ç¥ÁØ_laroux 9 8" xfId="10178"/>
    <cellStyle name="C￥AØ_laroux 9 9" xfId="7933"/>
    <cellStyle name="Ç¥ÁØ_laroux 9 9" xfId="10525"/>
    <cellStyle name="C￥AØ_laroux_1" xfId="3196"/>
    <cellStyle name="Ç¥ÁØ_laroux_1" xfId="801"/>
    <cellStyle name="C￥AØ_laroux_2" xfId="802"/>
    <cellStyle name="Ç¥ÁØ_laroux_2" xfId="803"/>
    <cellStyle name="C￥AØ_laroux_3" xfId="804"/>
    <cellStyle name="Ç¥ÁØ_laroux_3" xfId="805"/>
    <cellStyle name="C￥AØ_laroux_4" xfId="806"/>
    <cellStyle name="Ç¥ÁØ_laroux_4" xfId="807"/>
    <cellStyle name="C￥AØ_laroux_5" xfId="808"/>
    <cellStyle name="Ç¥ÁØ_laroux_5" xfId="809"/>
    <cellStyle name="C￥AØ_Sheet1" xfId="810"/>
    <cellStyle name="Ç¥ÁØ_Sheet1" xfId="811"/>
    <cellStyle name="Calc Currency (0)" xfId="812"/>
    <cellStyle name="Calculation" xfId="3197"/>
    <cellStyle name="Calculation 2" xfId="4933"/>
    <cellStyle name="Calculation 2 2" xfId="7722"/>
    <cellStyle name="Calculation 3" xfId="4382"/>
    <cellStyle name="Calculation 3 2" xfId="11173"/>
    <cellStyle name="Calculation 4" xfId="7328"/>
    <cellStyle name="Calculation 5" xfId="11149"/>
    <cellStyle name="Case" xfId="813"/>
    <cellStyle name="category" xfId="814"/>
    <cellStyle name="Check Cell" xfId="3198"/>
    <cellStyle name="Check Cell 2" xfId="4385"/>
    <cellStyle name="Comma" xfId="815"/>
    <cellStyle name="Comma  - Style1" xfId="816"/>
    <cellStyle name="Comma  - Style1 10" xfId="817"/>
    <cellStyle name="Comma  - Style1 11" xfId="818"/>
    <cellStyle name="Comma  - Style1 12" xfId="819"/>
    <cellStyle name="Comma  - Style1 13" xfId="820"/>
    <cellStyle name="Comma  - Style1 14" xfId="821"/>
    <cellStyle name="Comma  - Style1 15" xfId="822"/>
    <cellStyle name="Comma  - Style1 16" xfId="823"/>
    <cellStyle name="Comma  - Style1 2" xfId="824"/>
    <cellStyle name="Comma  - Style1 3" xfId="825"/>
    <cellStyle name="Comma  - Style1 3 2" xfId="4387"/>
    <cellStyle name="Comma  - Style1 4" xfId="826"/>
    <cellStyle name="Comma  - Style1 5" xfId="827"/>
    <cellStyle name="Comma  - Style1 6" xfId="828"/>
    <cellStyle name="Comma  - Style1 7" xfId="829"/>
    <cellStyle name="Comma  - Style1 8" xfId="830"/>
    <cellStyle name="Comma  - Style1 9" xfId="831"/>
    <cellStyle name="Comma  - Style2" xfId="832"/>
    <cellStyle name="Comma  - Style2 10" xfId="833"/>
    <cellStyle name="Comma  - Style2 11" xfId="834"/>
    <cellStyle name="Comma  - Style2 12" xfId="835"/>
    <cellStyle name="Comma  - Style2 13" xfId="836"/>
    <cellStyle name="Comma  - Style2 14" xfId="837"/>
    <cellStyle name="Comma  - Style2 15" xfId="838"/>
    <cellStyle name="Comma  - Style2 16" xfId="839"/>
    <cellStyle name="Comma  - Style2 2" xfId="840"/>
    <cellStyle name="Comma  - Style2 3" xfId="841"/>
    <cellStyle name="Comma  - Style2 3 2" xfId="4389"/>
    <cellStyle name="Comma  - Style2 4" xfId="842"/>
    <cellStyle name="Comma  - Style2 5" xfId="843"/>
    <cellStyle name="Comma  - Style2 6" xfId="844"/>
    <cellStyle name="Comma  - Style2 7" xfId="845"/>
    <cellStyle name="Comma  - Style2 8" xfId="846"/>
    <cellStyle name="Comma  - Style2 9" xfId="847"/>
    <cellStyle name="Comma  - Style3" xfId="848"/>
    <cellStyle name="Comma  - Style3 10" xfId="849"/>
    <cellStyle name="Comma  - Style3 11" xfId="850"/>
    <cellStyle name="Comma  - Style3 12" xfId="851"/>
    <cellStyle name="Comma  - Style3 13" xfId="852"/>
    <cellStyle name="Comma  - Style3 14" xfId="853"/>
    <cellStyle name="Comma  - Style3 15" xfId="854"/>
    <cellStyle name="Comma  - Style3 16" xfId="855"/>
    <cellStyle name="Comma  - Style3 2" xfId="856"/>
    <cellStyle name="Comma  - Style3 3" xfId="857"/>
    <cellStyle name="Comma  - Style3 3 2" xfId="4391"/>
    <cellStyle name="Comma  - Style3 4" xfId="858"/>
    <cellStyle name="Comma  - Style3 5" xfId="859"/>
    <cellStyle name="Comma  - Style3 6" xfId="860"/>
    <cellStyle name="Comma  - Style3 7" xfId="861"/>
    <cellStyle name="Comma  - Style3 8" xfId="862"/>
    <cellStyle name="Comma  - Style3 9" xfId="863"/>
    <cellStyle name="Comma  - Style4" xfId="864"/>
    <cellStyle name="Comma  - Style4 10" xfId="865"/>
    <cellStyle name="Comma  - Style4 11" xfId="866"/>
    <cellStyle name="Comma  - Style4 12" xfId="867"/>
    <cellStyle name="Comma  - Style4 13" xfId="868"/>
    <cellStyle name="Comma  - Style4 14" xfId="869"/>
    <cellStyle name="Comma  - Style4 15" xfId="870"/>
    <cellStyle name="Comma  - Style4 16" xfId="871"/>
    <cellStyle name="Comma  - Style4 2" xfId="872"/>
    <cellStyle name="Comma  - Style4 3" xfId="873"/>
    <cellStyle name="Comma  - Style4 3 2" xfId="4392"/>
    <cellStyle name="Comma  - Style4 4" xfId="874"/>
    <cellStyle name="Comma  - Style4 5" xfId="875"/>
    <cellStyle name="Comma  - Style4 6" xfId="876"/>
    <cellStyle name="Comma  - Style4 7" xfId="877"/>
    <cellStyle name="Comma  - Style4 8" xfId="878"/>
    <cellStyle name="Comma  - Style4 9" xfId="879"/>
    <cellStyle name="Comma  - Style5" xfId="880"/>
    <cellStyle name="Comma  - Style5 10" xfId="881"/>
    <cellStyle name="Comma  - Style5 11" xfId="882"/>
    <cellStyle name="Comma  - Style5 12" xfId="883"/>
    <cellStyle name="Comma  - Style5 13" xfId="884"/>
    <cellStyle name="Comma  - Style5 14" xfId="885"/>
    <cellStyle name="Comma  - Style5 15" xfId="886"/>
    <cellStyle name="Comma  - Style5 16" xfId="887"/>
    <cellStyle name="Comma  - Style5 2" xfId="888"/>
    <cellStyle name="Comma  - Style5 3" xfId="889"/>
    <cellStyle name="Comma  - Style5 3 2" xfId="4393"/>
    <cellStyle name="Comma  - Style5 4" xfId="890"/>
    <cellStyle name="Comma  - Style5 5" xfId="891"/>
    <cellStyle name="Comma  - Style5 6" xfId="892"/>
    <cellStyle name="Comma  - Style5 7" xfId="893"/>
    <cellStyle name="Comma  - Style5 8" xfId="894"/>
    <cellStyle name="Comma  - Style5 9" xfId="895"/>
    <cellStyle name="Comma  - Style6" xfId="896"/>
    <cellStyle name="Comma  - Style6 10" xfId="897"/>
    <cellStyle name="Comma  - Style6 11" xfId="898"/>
    <cellStyle name="Comma  - Style6 12" xfId="899"/>
    <cellStyle name="Comma  - Style6 13" xfId="900"/>
    <cellStyle name="Comma  - Style6 14" xfId="901"/>
    <cellStyle name="Comma  - Style6 15" xfId="902"/>
    <cellStyle name="Comma  - Style6 16" xfId="903"/>
    <cellStyle name="Comma  - Style6 2" xfId="904"/>
    <cellStyle name="Comma  - Style6 3" xfId="905"/>
    <cellStyle name="Comma  - Style6 3 2" xfId="4394"/>
    <cellStyle name="Comma  - Style6 4" xfId="906"/>
    <cellStyle name="Comma  - Style6 5" xfId="907"/>
    <cellStyle name="Comma  - Style6 6" xfId="908"/>
    <cellStyle name="Comma  - Style6 7" xfId="909"/>
    <cellStyle name="Comma  - Style6 8" xfId="910"/>
    <cellStyle name="Comma  - Style6 9" xfId="911"/>
    <cellStyle name="Comma  - Style7" xfId="912"/>
    <cellStyle name="Comma  - Style7 10" xfId="913"/>
    <cellStyle name="Comma  - Style7 11" xfId="914"/>
    <cellStyle name="Comma  - Style7 12" xfId="915"/>
    <cellStyle name="Comma  - Style7 13" xfId="916"/>
    <cellStyle name="Comma  - Style7 14" xfId="917"/>
    <cellStyle name="Comma  - Style7 15" xfId="918"/>
    <cellStyle name="Comma  - Style7 16" xfId="919"/>
    <cellStyle name="Comma  - Style7 2" xfId="920"/>
    <cellStyle name="Comma  - Style7 3" xfId="921"/>
    <cellStyle name="Comma  - Style7 3 2" xfId="4396"/>
    <cellStyle name="Comma  - Style7 4" xfId="922"/>
    <cellStyle name="Comma  - Style7 5" xfId="923"/>
    <cellStyle name="Comma  - Style7 6" xfId="924"/>
    <cellStyle name="Comma  - Style7 7" xfId="925"/>
    <cellStyle name="Comma  - Style7 8" xfId="926"/>
    <cellStyle name="Comma  - Style7 9" xfId="927"/>
    <cellStyle name="Comma  - Style8" xfId="928"/>
    <cellStyle name="Comma  - Style8 10" xfId="929"/>
    <cellStyle name="Comma  - Style8 11" xfId="930"/>
    <cellStyle name="Comma  - Style8 12" xfId="931"/>
    <cellStyle name="Comma  - Style8 13" xfId="932"/>
    <cellStyle name="Comma  - Style8 14" xfId="933"/>
    <cellStyle name="Comma  - Style8 15" xfId="934"/>
    <cellStyle name="Comma  - Style8 16" xfId="935"/>
    <cellStyle name="Comma  - Style8 2" xfId="936"/>
    <cellStyle name="Comma  - Style8 3" xfId="937"/>
    <cellStyle name="Comma  - Style8 3 2" xfId="4397"/>
    <cellStyle name="Comma  - Style8 4" xfId="938"/>
    <cellStyle name="Comma  - Style8 5" xfId="939"/>
    <cellStyle name="Comma  - Style8 6" xfId="940"/>
    <cellStyle name="Comma  - Style8 7" xfId="941"/>
    <cellStyle name="Comma  - Style8 8" xfId="942"/>
    <cellStyle name="Comma  - Style8 9" xfId="943"/>
    <cellStyle name="Comma [0]" xfId="944"/>
    <cellStyle name="Comma [0] 2" xfId="3199"/>
    <cellStyle name="Comma [0] 2 2" xfId="4400"/>
    <cellStyle name="Comma [0] 2 3" xfId="4401"/>
    <cellStyle name="Comma [0] 2 3 3" xfId="4402"/>
    <cellStyle name="Comma [0] 2 4" xfId="4403"/>
    <cellStyle name="Comma [0] 2 5" xfId="4399"/>
    <cellStyle name="Comma [0] 3" xfId="4404"/>
    <cellStyle name="Comma [0]_ sg&amp;" xfId="3360"/>
    <cellStyle name="Comma 0" xfId="3200"/>
    <cellStyle name="Comma 2" xfId="3201"/>
    <cellStyle name="Comma 2 2" xfId="4407"/>
    <cellStyle name="Comma 2 3" xfId="4406"/>
    <cellStyle name="Comma 3" xfId="4408"/>
    <cellStyle name="comma zerodec" xfId="945"/>
    <cellStyle name="Comma_ sg&amp;a br" xfId="946"/>
    <cellStyle name="Comma0" xfId="947"/>
    <cellStyle name="Copied" xfId="948"/>
    <cellStyle name="Curren?y_9월경비_1월회비내역 (2)_1" xfId="3202"/>
    <cellStyle name="Currency" xfId="949"/>
    <cellStyle name="Currency [0]" xfId="950"/>
    <cellStyle name="Currency [0] 2" xfId="3203"/>
    <cellStyle name="Currency [0]_ " xfId="3361"/>
    <cellStyle name="Currency 0" xfId="3204"/>
    <cellStyle name="Currency 2" xfId="3205"/>
    <cellStyle name="currency-$" xfId="951"/>
    <cellStyle name="currency-$ 2" xfId="952"/>
    <cellStyle name="currency-$ 2 2" xfId="3697"/>
    <cellStyle name="currency-$ 3" xfId="953"/>
    <cellStyle name="currency-$ 3 2" xfId="11178"/>
    <cellStyle name="currency-$ 4" xfId="954"/>
    <cellStyle name="currency-$ 4 2" xfId="11179"/>
    <cellStyle name="currency-$ 5" xfId="955"/>
    <cellStyle name="currency-$ 5 2" xfId="11180"/>
    <cellStyle name="currency-$ 6" xfId="956"/>
    <cellStyle name="currency-$ 6 2" xfId="11181"/>
    <cellStyle name="currency-$ 7" xfId="957"/>
    <cellStyle name="currency-$ 7 2" xfId="11182"/>
    <cellStyle name="Currency_ sg&amp;a" xfId="958"/>
    <cellStyle name="Currency0" xfId="959"/>
    <cellStyle name="Currency1" xfId="960"/>
    <cellStyle name="Currency1 10" xfId="961"/>
    <cellStyle name="Currency1 2" xfId="962"/>
    <cellStyle name="Currency1 2 2" xfId="3206"/>
    <cellStyle name="Currency1 3" xfId="963"/>
    <cellStyle name="Currency1 3 2" xfId="4419"/>
    <cellStyle name="Currency1 4" xfId="964"/>
    <cellStyle name="Currency1 4 2" xfId="4420"/>
    <cellStyle name="Currency1 5" xfId="965"/>
    <cellStyle name="Currency1 6" xfId="966"/>
    <cellStyle name="Currency1 7" xfId="967"/>
    <cellStyle name="Currency1 8" xfId="968"/>
    <cellStyle name="Currency1 9" xfId="969"/>
    <cellStyle name="Curren堼y_9월경비_1월회비내역 (2)_1" xfId="3207"/>
    <cellStyle name="Date" xfId="970"/>
    <cellStyle name="Date 2" xfId="2215"/>
    <cellStyle name="Date Aligned" xfId="3208"/>
    <cellStyle name="Date_OC_유가증권 차주별 정리_20070630" xfId="3209"/>
    <cellStyle name="Dollar (zero dec)" xfId="971"/>
    <cellStyle name="Dotted Line" xfId="3210"/>
    <cellStyle name="Double Accounting" xfId="972"/>
    <cellStyle name="Emphasis 1" xfId="3211"/>
    <cellStyle name="Emphasis 2" xfId="3212"/>
    <cellStyle name="Emphasis 3" xfId="3213"/>
    <cellStyle name="Entered" xfId="973"/>
    <cellStyle name="Euro" xfId="974"/>
    <cellStyle name="Euro 2" xfId="4428"/>
    <cellStyle name="Euro 3" xfId="4429"/>
    <cellStyle name="Euro 4" xfId="4430"/>
    <cellStyle name="Euro 5" xfId="2216"/>
    <cellStyle name="Explanatory Text" xfId="4431"/>
    <cellStyle name="Fixed" xfId="975"/>
    <cellStyle name="Fixed 2" xfId="2217"/>
    <cellStyle name="Followed Hyperlink_0331longsht" xfId="976"/>
    <cellStyle name="Footnote" xfId="3214"/>
    <cellStyle name="Good" xfId="3215"/>
    <cellStyle name="Good 2" xfId="4433"/>
    <cellStyle name="Grey" xfId="977"/>
    <cellStyle name="Grey 2" xfId="978"/>
    <cellStyle name="Grey 2 2" xfId="3216"/>
    <cellStyle name="Grey 3" xfId="4434"/>
    <cellStyle name="Hard Percent" xfId="3217"/>
    <cellStyle name="HEADER" xfId="979"/>
    <cellStyle name="Header1" xfId="980"/>
    <cellStyle name="Header2" xfId="981"/>
    <cellStyle name="Header2 2" xfId="982"/>
    <cellStyle name="Header2 2 2" xfId="11184"/>
    <cellStyle name="Header2 3" xfId="983"/>
    <cellStyle name="Header2 3 2" xfId="11185"/>
    <cellStyle name="Header2 4" xfId="984"/>
    <cellStyle name="Header2 4 2" xfId="11186"/>
    <cellStyle name="Header2 5" xfId="985"/>
    <cellStyle name="Header2 5 2" xfId="11187"/>
    <cellStyle name="Header2 6" xfId="986"/>
    <cellStyle name="Header2 6 2" xfId="11188"/>
    <cellStyle name="Header2 7" xfId="987"/>
    <cellStyle name="Header2 7 2" xfId="11189"/>
    <cellStyle name="Header2 8" xfId="11183"/>
    <cellStyle name="Heading" xfId="988"/>
    <cellStyle name="Heading 1" xfId="989"/>
    <cellStyle name="Heading 2" xfId="990"/>
    <cellStyle name="Heading 3" xfId="3218"/>
    <cellStyle name="Heading 3 2" xfId="4442"/>
    <cellStyle name="Heading 4" xfId="3219"/>
    <cellStyle name="Heading 4 2" xfId="4443"/>
    <cellStyle name="Heading_B2506_대손충당금 적립현황" xfId="3220"/>
    <cellStyle name="Heading1" xfId="991"/>
    <cellStyle name="Heading2" xfId="992"/>
    <cellStyle name="HeadingS" xfId="993"/>
    <cellStyle name="Hyperlink" xfId="994"/>
    <cellStyle name="Input" xfId="995"/>
    <cellStyle name="Input [yellow]" xfId="996"/>
    <cellStyle name="Input [yellow] 2" xfId="997"/>
    <cellStyle name="Input [yellow] 2 2" xfId="998"/>
    <cellStyle name="Input [yellow] 2 2 2" xfId="11191"/>
    <cellStyle name="Input [yellow] 2 3" xfId="3682"/>
    <cellStyle name="Input [yellow] 2 4" xfId="11190"/>
    <cellStyle name="Input [yellow] 3" xfId="999"/>
    <cellStyle name="Input [yellow] 3 2" xfId="4449"/>
    <cellStyle name="Input [yellow] 3 2 2" xfId="11236"/>
    <cellStyle name="Input [yellow] 3 3" xfId="7382"/>
    <cellStyle name="Input [yellow] 3 4" xfId="11192"/>
    <cellStyle name="Input [yellow] 4" xfId="1000"/>
    <cellStyle name="Input [yellow] 4 2" xfId="4858"/>
    <cellStyle name="Input [yellow] 4 2 2" xfId="11237"/>
    <cellStyle name="Input [yellow] 4 3" xfId="11193"/>
    <cellStyle name="Input [yellow] 5" xfId="1001"/>
    <cellStyle name="Input [yellow] 5 2" xfId="11194"/>
    <cellStyle name="Input [yellow] 6" xfId="1002"/>
    <cellStyle name="Input [yellow] 6 2" xfId="11195"/>
    <cellStyle name="Input [yellow] 7" xfId="1003"/>
    <cellStyle name="Input [yellow] 7 2" xfId="11196"/>
    <cellStyle name="Input [yellow] 8" xfId="1004"/>
    <cellStyle name="Input [yellow] 8 2" xfId="11197"/>
    <cellStyle name="Input_0724 대손상각 최종명세(발표용)70704현재" xfId="3221"/>
    <cellStyle name="InputBlueFont" xfId="1005"/>
    <cellStyle name="left" xfId="1006"/>
    <cellStyle name="Linked Cell" xfId="3222"/>
    <cellStyle name="Linked Cell 2" xfId="4453"/>
    <cellStyle name="MenuHeading" xfId="1007"/>
    <cellStyle name="Millares [0]_PERSONAL" xfId="1008"/>
    <cellStyle name="Millares_PERSONAL" xfId="1009"/>
    <cellStyle name="Milliers [0]_Arabian Spec" xfId="1010"/>
    <cellStyle name="Milliers_Arabian Spec" xfId="1011"/>
    <cellStyle name="MLHeaderSection" xfId="1012"/>
    <cellStyle name="MLHeaderSection 2" xfId="3223"/>
    <cellStyle name="Model" xfId="1013"/>
    <cellStyle name="Mon?aire [0]_Arabian Spec" xfId="1014"/>
    <cellStyle name="Mon?aire_Arabian Spec" xfId="1015"/>
    <cellStyle name="Moneda [0]_CONTENCION CONDELL 25.051" xfId="1016"/>
    <cellStyle name="Moneda_CONTENCION CONDELL 25.051" xfId="1017"/>
    <cellStyle name="Multiple" xfId="1018"/>
    <cellStyle name="Multiple0" xfId="1019"/>
    <cellStyle name="Neutral" xfId="3224"/>
    <cellStyle name="Neutral 2" xfId="4465"/>
    <cellStyle name="no dec" xfId="1020"/>
    <cellStyle name="Normal" xfId="1021"/>
    <cellStyle name="Normal - Style1" xfId="1022"/>
    <cellStyle name="Normal - Style1 2" xfId="1023"/>
    <cellStyle name="Normal - Style1 2 2" xfId="3225"/>
    <cellStyle name="Normal - Style1 3" xfId="4467"/>
    <cellStyle name="Normal - Style2" xfId="1024"/>
    <cellStyle name="Normal - Style3" xfId="1025"/>
    <cellStyle name="Normal - Style4" xfId="1026"/>
    <cellStyle name="Normal - Style5" xfId="1027"/>
    <cellStyle name="Normal - Style6" xfId="1028"/>
    <cellStyle name="Normal - Style7" xfId="1029"/>
    <cellStyle name="Normal - Style8" xfId="1030"/>
    <cellStyle name="Normal 10" xfId="4475"/>
    <cellStyle name="Normal 11" xfId="4476"/>
    <cellStyle name="Normal 11 2" xfId="4477"/>
    <cellStyle name="Normal 12 2" xfId="4478"/>
    <cellStyle name="Normal 13 2" xfId="4479"/>
    <cellStyle name="Normal 14 2" xfId="4480"/>
    <cellStyle name="Normal 15 2" xfId="4481"/>
    <cellStyle name="Normal 16 2" xfId="4482"/>
    <cellStyle name="Normal 18 2" xfId="4483"/>
    <cellStyle name="Normal 20" xfId="4484"/>
    <cellStyle name="Normal 21" xfId="4485"/>
    <cellStyle name="Normal 22" xfId="4486"/>
    <cellStyle name="Normal 23" xfId="4487"/>
    <cellStyle name="Normal 24" xfId="4488"/>
    <cellStyle name="Normal 25" xfId="4489"/>
    <cellStyle name="Normal 26" xfId="4490"/>
    <cellStyle name="Normal 27" xfId="4491"/>
    <cellStyle name="Normal 28" xfId="4492"/>
    <cellStyle name="Normal 29" xfId="4493"/>
    <cellStyle name="Normal 3 2" xfId="4494"/>
    <cellStyle name="Normal 30" xfId="4495"/>
    <cellStyle name="Normal 31" xfId="4496"/>
    <cellStyle name="Normal 34" xfId="4497"/>
    <cellStyle name="Normal 34 2" xfId="4498"/>
    <cellStyle name="Normal 4" xfId="4499"/>
    <cellStyle name="Normal 40 2" xfId="4500"/>
    <cellStyle name="Normal 41 2" xfId="4501"/>
    <cellStyle name="Normal 5" xfId="4502"/>
    <cellStyle name="Normal 5 2" xfId="4503"/>
    <cellStyle name="Normal 5 3" xfId="4504"/>
    <cellStyle name="Normal 6" xfId="4505"/>
    <cellStyle name="Normal 6 2" xfId="4506"/>
    <cellStyle name="Normal 6 3" xfId="4507"/>
    <cellStyle name="Normal 7" xfId="4508"/>
    <cellStyle name="Normal 7 2" xfId="4509"/>
    <cellStyle name="Normal 7 3" xfId="4510"/>
    <cellStyle name="Normal 8" xfId="4511"/>
    <cellStyle name="Normal 9" xfId="4512"/>
    <cellStyle name="Normal_ sg&amp;a b" xfId="1031"/>
    <cellStyle name="Normal1" xfId="3226"/>
    <cellStyle name="Normal2" xfId="3227"/>
    <cellStyle name="Normal3" xfId="3228"/>
    <cellStyle name="Normal4" xfId="3229"/>
    <cellStyle name="Note" xfId="3230"/>
    <cellStyle name="Note 2" xfId="3884"/>
    <cellStyle name="Note 2 2" xfId="6996"/>
    <cellStyle name="Note 3" xfId="4514"/>
    <cellStyle name="Note 3 2" xfId="11175"/>
    <cellStyle name="Note 4" xfId="7422"/>
    <cellStyle name="Note 5" xfId="11150"/>
    <cellStyle name="Œ…?æ맖?e [0.00]_laroux" xfId="1032"/>
    <cellStyle name="Œ…?æ맖?e_laroux" xfId="1033"/>
    <cellStyle name="Output" xfId="3231"/>
    <cellStyle name="Output 2" xfId="5299"/>
    <cellStyle name="Output 3" xfId="4517"/>
    <cellStyle name="Output Amounts" xfId="1034"/>
    <cellStyle name="Output Column Headings" xfId="1035"/>
    <cellStyle name="Output Line Items" xfId="1036"/>
    <cellStyle name="Output Report Heading" xfId="1037"/>
    <cellStyle name="Output Report Title" xfId="1038"/>
    <cellStyle name="Page Number" xfId="3232"/>
    <cellStyle name="PageSubtitle" xfId="1039"/>
    <cellStyle name="PageTitle" xfId="1040"/>
    <cellStyle name="PARK" xfId="1041"/>
    <cellStyle name="Percent" xfId="1042"/>
    <cellStyle name="Percent (0)" xfId="1043"/>
    <cellStyle name="Percent (0) 2" xfId="2220"/>
    <cellStyle name="Percent [2]" xfId="1044"/>
    <cellStyle name="Percent 10" xfId="11278"/>
    <cellStyle name="Percent 11" xfId="2181"/>
    <cellStyle name="Percent 12" xfId="11368"/>
    <cellStyle name="Percent 13" xfId="11421"/>
    <cellStyle name="Percent 14" xfId="2180"/>
    <cellStyle name="Percent 15" xfId="11273"/>
    <cellStyle name="Percent 16" xfId="11241"/>
    <cellStyle name="Percent 17" xfId="11339"/>
    <cellStyle name="Percent 18" xfId="11379"/>
    <cellStyle name="Percent 19" xfId="11398"/>
    <cellStyle name="Percent 2" xfId="2219"/>
    <cellStyle name="Percent 20" xfId="11257"/>
    <cellStyle name="Percent 21" xfId="11249"/>
    <cellStyle name="Percent 22" xfId="11355"/>
    <cellStyle name="Percent 23" xfId="11312"/>
    <cellStyle name="Percent 24" xfId="11387"/>
    <cellStyle name="Percent 25" xfId="2192"/>
    <cellStyle name="Percent 26" xfId="2186"/>
    <cellStyle name="Percent 27" xfId="11418"/>
    <cellStyle name="Percent 28" xfId="11375"/>
    <cellStyle name="Percent 29" xfId="11377"/>
    <cellStyle name="Percent 3" xfId="2225"/>
    <cellStyle name="Percent 4" xfId="2212"/>
    <cellStyle name="Percent 5" xfId="11272"/>
    <cellStyle name="Percent 6" xfId="11352"/>
    <cellStyle name="Percent 7" xfId="11399"/>
    <cellStyle name="Percent 8" xfId="2187"/>
    <cellStyle name="Percent 9" xfId="11256"/>
    <cellStyle name="Percent_02엘지카드(최종)" xfId="1045"/>
    <cellStyle name="Percent0" xfId="1046"/>
    <cellStyle name="PillarData" xfId="3233"/>
    <cellStyle name="PillarHeading" xfId="3234"/>
    <cellStyle name="PillarText" xfId="3235"/>
    <cellStyle name="PillarTotal" xfId="3236"/>
    <cellStyle name="pricing" xfId="3237"/>
    <cellStyle name="RevList" xfId="1047"/>
    <cellStyle name="RevList 2" xfId="2221"/>
    <cellStyle name="s]_x000d__x000a_run=c:\Hedgehog\app31.exe_x000d__x000a_spooler=yes_x000d__x000a_load=_x000d__x000a_run=_x000d__x000a_Beep=yes_x000d__x000a_NullPort=None_x000d__x000a_BorderWidth=3_x000d__x000a_CursorBlinkRate=530_x000d__x000a_D" xfId="1048"/>
    <cellStyle name="s]_x000d__x000a_spooler=yes_x000d__x000a_load=_x000d__x000a_run=d:\secrets2\plugin\plugin.exe_x000d__x000a_Beep=yes_x000d__x000a_NullPort=None_x000d__x000a_BorderWidth=3_x000d__x000a_CursorBlinkRate=530_x000d_" xfId="1049"/>
    <cellStyle name="Sheet Title" xfId="3238"/>
    <cellStyle name="Single Accounting" xfId="1050"/>
    <cellStyle name="Style 1" xfId="3239"/>
    <cellStyle name="Style 1 2" xfId="4536"/>
    <cellStyle name="Style 1 3" xfId="4537"/>
    <cellStyle name="Style 1 4" xfId="4535"/>
    <cellStyle name="Style 10" xfId="4538"/>
    <cellStyle name="Style 11" xfId="4539"/>
    <cellStyle name="Style 2" xfId="4540"/>
    <cellStyle name="Style 2 2" xfId="4541"/>
    <cellStyle name="Style 2 3" xfId="4542"/>
    <cellStyle name="Style 2 4" xfId="4543"/>
    <cellStyle name="Style 3" xfId="4544"/>
    <cellStyle name="Style 3 2" xfId="4545"/>
    <cellStyle name="Style 3 3" xfId="4546"/>
    <cellStyle name="Style 3 4" xfId="4547"/>
    <cellStyle name="Style 4" xfId="4548"/>
    <cellStyle name="Style 4 2" xfId="4549"/>
    <cellStyle name="Style 4 3" xfId="4550"/>
    <cellStyle name="Style 4 4" xfId="4551"/>
    <cellStyle name="Style 5" xfId="4552"/>
    <cellStyle name="Style 5 2" xfId="4553"/>
    <cellStyle name="Style 5 3" xfId="4554"/>
    <cellStyle name="Style 5 4" xfId="4555"/>
    <cellStyle name="Style 5 5" xfId="4556"/>
    <cellStyle name="Style 6" xfId="4557"/>
    <cellStyle name="Style 6 2" xfId="4558"/>
    <cellStyle name="Style 6 3" xfId="4559"/>
    <cellStyle name="Style 7" xfId="4560"/>
    <cellStyle name="Style 7 2" xfId="4561"/>
    <cellStyle name="Style 7 3" xfId="4562"/>
    <cellStyle name="Style 8" xfId="4563"/>
    <cellStyle name="Style 8 2" xfId="4564"/>
    <cellStyle name="Style 8 3" xfId="4565"/>
    <cellStyle name="Style 9" xfId="4566"/>
    <cellStyle name="subhead" xfId="1051"/>
    <cellStyle name="Subtotal" xfId="1052"/>
    <cellStyle name="Table Head" xfId="3240"/>
    <cellStyle name="Table Head Aligned" xfId="3241"/>
    <cellStyle name="Table Head Blue" xfId="3242"/>
    <cellStyle name="Table Head Green" xfId="3243"/>
    <cellStyle name="Table Title" xfId="3244"/>
    <cellStyle name="Table Units" xfId="3245"/>
    <cellStyle name="Tickmark" xfId="1053"/>
    <cellStyle name="Times 10" xfId="1054"/>
    <cellStyle name="Times 12" xfId="1055"/>
    <cellStyle name="Times New Roman" xfId="1056"/>
    <cellStyle name="Title" xfId="4573"/>
    <cellStyle name="Total" xfId="1057"/>
    <cellStyle name="Warning Text" xfId="3246"/>
    <cellStyle name="Warning Text 2" xfId="4575"/>
    <cellStyle name="wrap" xfId="1058"/>
    <cellStyle name="Yen" xfId="1059"/>
    <cellStyle name="ﾇ･ﾁﾘ_ｱｹｿﾜbal" xfId="1060"/>
    <cellStyle name="강조색1" xfId="2154" builtinId="29" customBuiltin="1"/>
    <cellStyle name="강조색1 10" xfId="1061"/>
    <cellStyle name="강조색1 11" xfId="1062"/>
    <cellStyle name="강조색1 12" xfId="1063"/>
    <cellStyle name="강조색1 13" xfId="1064"/>
    <cellStyle name="강조색1 14" xfId="1065"/>
    <cellStyle name="강조색1 15" xfId="1066"/>
    <cellStyle name="강조색1 16" xfId="1067"/>
    <cellStyle name="강조색1 17" xfId="1068"/>
    <cellStyle name="강조색1 18" xfId="1069"/>
    <cellStyle name="강조색1 19" xfId="1070"/>
    <cellStyle name="강조색1 2" xfId="1071"/>
    <cellStyle name="강조색1 2 2" xfId="4580"/>
    <cellStyle name="강조색1 2 3" xfId="4579"/>
    <cellStyle name="강조색1 20" xfId="1072"/>
    <cellStyle name="강조색1 21" xfId="1073"/>
    <cellStyle name="강조색1 22" xfId="1074"/>
    <cellStyle name="강조색1 23" xfId="1075"/>
    <cellStyle name="강조색1 24" xfId="1076"/>
    <cellStyle name="강조색1 25" xfId="1077"/>
    <cellStyle name="강조색1 26" xfId="1078"/>
    <cellStyle name="강조색1 27" xfId="1079"/>
    <cellStyle name="강조색1 28" xfId="1080"/>
    <cellStyle name="강조색1 29" xfId="1081"/>
    <cellStyle name="강조색1 3" xfId="1082"/>
    <cellStyle name="강조색1 3 2" xfId="4582"/>
    <cellStyle name="강조색1 3 3" xfId="4581"/>
    <cellStyle name="강조색1 30" xfId="1083"/>
    <cellStyle name="강조색1 31" xfId="1084"/>
    <cellStyle name="강조색1 32" xfId="3362"/>
    <cellStyle name="강조색1 4" xfId="1085"/>
    <cellStyle name="강조색1 5" xfId="1086"/>
    <cellStyle name="강조색1 6" xfId="1087"/>
    <cellStyle name="강조색1 7" xfId="1088"/>
    <cellStyle name="강조색1 8" xfId="1089"/>
    <cellStyle name="강조색1 9" xfId="1090"/>
    <cellStyle name="강조색2" xfId="2158" builtinId="33" customBuiltin="1"/>
    <cellStyle name="강조색2 10" xfId="1091"/>
    <cellStyle name="강조색2 11" xfId="1092"/>
    <cellStyle name="강조색2 12" xfId="1093"/>
    <cellStyle name="강조색2 13" xfId="1094"/>
    <cellStyle name="강조색2 14" xfId="1095"/>
    <cellStyle name="강조색2 15" xfId="1096"/>
    <cellStyle name="강조색2 16" xfId="1097"/>
    <cellStyle name="강조색2 17" xfId="1098"/>
    <cellStyle name="강조색2 18" xfId="1099"/>
    <cellStyle name="강조색2 19" xfId="1100"/>
    <cellStyle name="강조색2 2" xfId="1101"/>
    <cellStyle name="강조색2 2 2" xfId="4584"/>
    <cellStyle name="강조색2 2 3" xfId="4583"/>
    <cellStyle name="강조색2 20" xfId="1102"/>
    <cellStyle name="강조색2 21" xfId="1103"/>
    <cellStyle name="강조색2 22" xfId="1104"/>
    <cellStyle name="강조색2 23" xfId="1105"/>
    <cellStyle name="강조색2 24" xfId="1106"/>
    <cellStyle name="강조색2 25" xfId="1107"/>
    <cellStyle name="강조색2 26" xfId="1108"/>
    <cellStyle name="강조색2 27" xfId="1109"/>
    <cellStyle name="강조색2 28" xfId="1110"/>
    <cellStyle name="강조색2 29" xfId="1111"/>
    <cellStyle name="강조색2 3" xfId="1112"/>
    <cellStyle name="강조색2 3 2" xfId="4586"/>
    <cellStyle name="강조색2 3 3" xfId="4585"/>
    <cellStyle name="강조색2 30" xfId="1113"/>
    <cellStyle name="강조색2 31" xfId="1114"/>
    <cellStyle name="강조색2 32" xfId="3363"/>
    <cellStyle name="강조색2 4" xfId="1115"/>
    <cellStyle name="강조색2 5" xfId="1116"/>
    <cellStyle name="강조색2 6" xfId="1117"/>
    <cellStyle name="강조색2 7" xfId="1118"/>
    <cellStyle name="강조색2 8" xfId="1119"/>
    <cellStyle name="강조색2 9" xfId="1120"/>
    <cellStyle name="강조색3" xfId="2162" builtinId="37" customBuiltin="1"/>
    <cellStyle name="강조색3 10" xfId="1121"/>
    <cellStyle name="강조색3 11" xfId="1122"/>
    <cellStyle name="강조색3 12" xfId="1123"/>
    <cellStyle name="강조색3 13" xfId="1124"/>
    <cellStyle name="강조색3 14" xfId="1125"/>
    <cellStyle name="강조색3 15" xfId="1126"/>
    <cellStyle name="강조색3 16" xfId="1127"/>
    <cellStyle name="강조색3 17" xfId="1128"/>
    <cellStyle name="강조색3 18" xfId="1129"/>
    <cellStyle name="강조색3 19" xfId="1130"/>
    <cellStyle name="강조색3 2" xfId="1131"/>
    <cellStyle name="강조색3 2 2" xfId="4588"/>
    <cellStyle name="강조색3 2 3" xfId="4587"/>
    <cellStyle name="강조색3 20" xfId="1132"/>
    <cellStyle name="강조색3 21" xfId="1133"/>
    <cellStyle name="강조색3 22" xfId="1134"/>
    <cellStyle name="강조색3 23" xfId="1135"/>
    <cellStyle name="강조색3 24" xfId="1136"/>
    <cellStyle name="강조색3 25" xfId="1137"/>
    <cellStyle name="강조색3 26" xfId="1138"/>
    <cellStyle name="강조색3 27" xfId="1139"/>
    <cellStyle name="강조색3 28" xfId="1140"/>
    <cellStyle name="강조색3 29" xfId="1141"/>
    <cellStyle name="강조색3 3" xfId="1142"/>
    <cellStyle name="강조색3 3 2" xfId="4590"/>
    <cellStyle name="강조색3 3 3" xfId="4589"/>
    <cellStyle name="강조색3 30" xfId="1143"/>
    <cellStyle name="강조색3 31" xfId="1144"/>
    <cellStyle name="강조색3 32" xfId="3364"/>
    <cellStyle name="강조색3 4" xfId="1145"/>
    <cellStyle name="강조색3 5" xfId="1146"/>
    <cellStyle name="강조색3 6" xfId="1147"/>
    <cellStyle name="강조색3 7" xfId="1148"/>
    <cellStyle name="강조색3 8" xfId="1149"/>
    <cellStyle name="강조색3 9" xfId="1150"/>
    <cellStyle name="강조색4" xfId="2166" builtinId="41" customBuiltin="1"/>
    <cellStyle name="강조색4 10" xfId="1151"/>
    <cellStyle name="강조색4 11" xfId="1152"/>
    <cellStyle name="강조색4 12" xfId="1153"/>
    <cellStyle name="강조색4 13" xfId="1154"/>
    <cellStyle name="강조색4 14" xfId="1155"/>
    <cellStyle name="강조색4 15" xfId="1156"/>
    <cellStyle name="강조색4 16" xfId="1157"/>
    <cellStyle name="강조색4 17" xfId="1158"/>
    <cellStyle name="강조색4 18" xfId="1159"/>
    <cellStyle name="강조색4 19" xfId="1160"/>
    <cellStyle name="강조색4 2" xfId="1161"/>
    <cellStyle name="강조색4 2 2" xfId="4592"/>
    <cellStyle name="강조색4 2 3" xfId="4591"/>
    <cellStyle name="강조색4 20" xfId="1162"/>
    <cellStyle name="강조색4 21" xfId="1163"/>
    <cellStyle name="강조색4 22" xfId="1164"/>
    <cellStyle name="강조색4 23" xfId="1165"/>
    <cellStyle name="강조색4 24" xfId="1166"/>
    <cellStyle name="강조색4 25" xfId="1167"/>
    <cellStyle name="강조색4 26" xfId="1168"/>
    <cellStyle name="강조색4 27" xfId="1169"/>
    <cellStyle name="강조색4 28" xfId="1170"/>
    <cellStyle name="강조색4 29" xfId="1171"/>
    <cellStyle name="강조색4 3" xfId="1172"/>
    <cellStyle name="강조색4 3 2" xfId="4594"/>
    <cellStyle name="강조색4 3 3" xfId="4593"/>
    <cellStyle name="강조색4 30" xfId="1173"/>
    <cellStyle name="강조색4 31" xfId="1174"/>
    <cellStyle name="강조색4 32" xfId="3365"/>
    <cellStyle name="강조색4 4" xfId="1175"/>
    <cellStyle name="강조색4 5" xfId="1176"/>
    <cellStyle name="강조색4 6" xfId="1177"/>
    <cellStyle name="강조색4 7" xfId="1178"/>
    <cellStyle name="강조색4 8" xfId="1179"/>
    <cellStyle name="강조색4 9" xfId="1180"/>
    <cellStyle name="강조색5" xfId="2170" builtinId="45" customBuiltin="1"/>
    <cellStyle name="강조색5 10" xfId="1181"/>
    <cellStyle name="강조색5 11" xfId="1182"/>
    <cellStyle name="강조색5 12" xfId="1183"/>
    <cellStyle name="강조색5 13" xfId="1184"/>
    <cellStyle name="강조색5 14" xfId="1185"/>
    <cellStyle name="강조색5 15" xfId="1186"/>
    <cellStyle name="강조색5 16" xfId="1187"/>
    <cellStyle name="강조색5 17" xfId="1188"/>
    <cellStyle name="강조색5 18" xfId="1189"/>
    <cellStyle name="강조색5 19" xfId="1190"/>
    <cellStyle name="강조색5 2" xfId="1191"/>
    <cellStyle name="강조색5 2 2" xfId="4596"/>
    <cellStyle name="강조색5 2 3" xfId="4595"/>
    <cellStyle name="강조색5 20" xfId="1192"/>
    <cellStyle name="강조색5 21" xfId="1193"/>
    <cellStyle name="강조색5 22" xfId="1194"/>
    <cellStyle name="강조색5 23" xfId="1195"/>
    <cellStyle name="강조색5 24" xfId="1196"/>
    <cellStyle name="강조색5 25" xfId="1197"/>
    <cellStyle name="강조색5 26" xfId="1198"/>
    <cellStyle name="강조색5 27" xfId="1199"/>
    <cellStyle name="강조색5 28" xfId="1200"/>
    <cellStyle name="강조색5 29" xfId="1201"/>
    <cellStyle name="강조색5 3" xfId="1202"/>
    <cellStyle name="강조색5 3 2" xfId="4598"/>
    <cellStyle name="강조색5 3 3" xfId="4597"/>
    <cellStyle name="강조색5 30" xfId="1203"/>
    <cellStyle name="강조색5 31" xfId="1204"/>
    <cellStyle name="강조색5 32" xfId="3366"/>
    <cellStyle name="강조색5 4" xfId="1205"/>
    <cellStyle name="강조색5 5" xfId="1206"/>
    <cellStyle name="강조색5 6" xfId="1207"/>
    <cellStyle name="강조색5 7" xfId="1208"/>
    <cellStyle name="강조색5 8" xfId="1209"/>
    <cellStyle name="강조색5 9" xfId="1210"/>
    <cellStyle name="강조색6" xfId="2174" builtinId="49" customBuiltin="1"/>
    <cellStyle name="강조색6 10" xfId="1211"/>
    <cellStyle name="강조색6 11" xfId="1212"/>
    <cellStyle name="강조색6 12" xfId="1213"/>
    <cellStyle name="강조색6 13" xfId="1214"/>
    <cellStyle name="강조색6 14" xfId="1215"/>
    <cellStyle name="강조색6 15" xfId="1216"/>
    <cellStyle name="강조색6 16" xfId="1217"/>
    <cellStyle name="강조색6 17" xfId="1218"/>
    <cellStyle name="강조색6 18" xfId="1219"/>
    <cellStyle name="강조색6 19" xfId="1220"/>
    <cellStyle name="강조색6 2" xfId="1221"/>
    <cellStyle name="강조색6 2 2" xfId="4600"/>
    <cellStyle name="강조색6 2 3" xfId="4599"/>
    <cellStyle name="강조색6 20" xfId="1222"/>
    <cellStyle name="강조색6 21" xfId="1223"/>
    <cellStyle name="강조색6 22" xfId="1224"/>
    <cellStyle name="강조색6 23" xfId="1225"/>
    <cellStyle name="강조색6 24" xfId="1226"/>
    <cellStyle name="강조색6 25" xfId="1227"/>
    <cellStyle name="강조색6 26" xfId="1228"/>
    <cellStyle name="강조색6 27" xfId="1229"/>
    <cellStyle name="강조색6 28" xfId="1230"/>
    <cellStyle name="강조색6 29" xfId="1231"/>
    <cellStyle name="강조색6 3" xfId="1232"/>
    <cellStyle name="강조색6 3 2" xfId="4602"/>
    <cellStyle name="강조색6 3 3" xfId="4601"/>
    <cellStyle name="강조색6 30" xfId="1233"/>
    <cellStyle name="강조색6 31" xfId="1234"/>
    <cellStyle name="강조색6 32" xfId="3367"/>
    <cellStyle name="강조색6 4" xfId="1235"/>
    <cellStyle name="강조색6 5" xfId="1236"/>
    <cellStyle name="강조색6 6" xfId="1237"/>
    <cellStyle name="강조색6 7" xfId="1238"/>
    <cellStyle name="강조색6 8" xfId="1239"/>
    <cellStyle name="강조색6 9" xfId="1240"/>
    <cellStyle name="검증" xfId="1241"/>
    <cellStyle name="경고문" xfId="2151" builtinId="11" customBuiltin="1"/>
    <cellStyle name="경고문 10" xfId="1242"/>
    <cellStyle name="경고문 11" xfId="1243"/>
    <cellStyle name="경고문 12" xfId="1244"/>
    <cellStyle name="경고문 13" xfId="1245"/>
    <cellStyle name="경고문 14" xfId="1246"/>
    <cellStyle name="경고문 15" xfId="1247"/>
    <cellStyle name="경고문 16" xfId="1248"/>
    <cellStyle name="경고문 17" xfId="1249"/>
    <cellStyle name="경고문 18" xfId="1250"/>
    <cellStyle name="경고문 19" xfId="1251"/>
    <cellStyle name="경고문 2" xfId="1252"/>
    <cellStyle name="경고문 2 2" xfId="4605"/>
    <cellStyle name="경고문 2 3" xfId="4604"/>
    <cellStyle name="경고문 20" xfId="1253"/>
    <cellStyle name="경고문 21" xfId="1254"/>
    <cellStyle name="경고문 22" xfId="1255"/>
    <cellStyle name="경고문 23" xfId="1256"/>
    <cellStyle name="경고문 24" xfId="1257"/>
    <cellStyle name="경고문 25" xfId="1258"/>
    <cellStyle name="경고문 26" xfId="1259"/>
    <cellStyle name="경고문 27" xfId="1260"/>
    <cellStyle name="경고문 28" xfId="1261"/>
    <cellStyle name="경고문 29" xfId="1262"/>
    <cellStyle name="경고문 3" xfId="1263"/>
    <cellStyle name="경고문 3 2" xfId="4607"/>
    <cellStyle name="경고문 3 3" xfId="4606"/>
    <cellStyle name="경고문 30" xfId="1264"/>
    <cellStyle name="경고문 31" xfId="1265"/>
    <cellStyle name="경고문 32" xfId="3368"/>
    <cellStyle name="경고문 4" xfId="1266"/>
    <cellStyle name="경고문 5" xfId="1267"/>
    <cellStyle name="경고문 6" xfId="1268"/>
    <cellStyle name="경고문 7" xfId="1269"/>
    <cellStyle name="경고문 8" xfId="1270"/>
    <cellStyle name="경고문 9" xfId="1271"/>
    <cellStyle name="계산" xfId="2148" builtinId="22" customBuiltin="1"/>
    <cellStyle name="계산 10" xfId="1272"/>
    <cellStyle name="계산 11" xfId="1273"/>
    <cellStyle name="계산 12" xfId="1274"/>
    <cellStyle name="계산 13" xfId="1275"/>
    <cellStyle name="계산 14" xfId="1276"/>
    <cellStyle name="계산 15" xfId="1277"/>
    <cellStyle name="계산 16" xfId="1278"/>
    <cellStyle name="계산 17" xfId="1279"/>
    <cellStyle name="계산 18" xfId="1280"/>
    <cellStyle name="계산 19" xfId="1281"/>
    <cellStyle name="계산 2" xfId="1282"/>
    <cellStyle name="계산 2 2" xfId="4609"/>
    <cellStyle name="계산 2 3" xfId="4608"/>
    <cellStyle name="계산 2 3 2" xfId="7479"/>
    <cellStyle name="계산 2 4" xfId="4354"/>
    <cellStyle name="계산 2 4 2" xfId="7309"/>
    <cellStyle name="계산 20" xfId="1283"/>
    <cellStyle name="계산 21" xfId="1284"/>
    <cellStyle name="계산 22" xfId="1285"/>
    <cellStyle name="계산 23" xfId="1286"/>
    <cellStyle name="계산 24" xfId="1287"/>
    <cellStyle name="계산 25" xfId="1288"/>
    <cellStyle name="계산 26" xfId="1289"/>
    <cellStyle name="계산 27" xfId="1290"/>
    <cellStyle name="계산 28" xfId="1291"/>
    <cellStyle name="계산 29" xfId="1292"/>
    <cellStyle name="계산 3" xfId="1293"/>
    <cellStyle name="계산 3 2" xfId="4611"/>
    <cellStyle name="계산 3 2 2" xfId="4357"/>
    <cellStyle name="계산 3 2 2 2" xfId="7312"/>
    <cellStyle name="계산 3 2 3" xfId="7481"/>
    <cellStyle name="계산 3 3" xfId="4356"/>
    <cellStyle name="계산 3 3 2" xfId="7311"/>
    <cellStyle name="계산 3 4" xfId="4610"/>
    <cellStyle name="계산 3 4 2" xfId="11176"/>
    <cellStyle name="계산 3 5" xfId="7480"/>
    <cellStyle name="계산 30" xfId="1294"/>
    <cellStyle name="계산 31" xfId="1295"/>
    <cellStyle name="계산 32" xfId="3369"/>
    <cellStyle name="계산 32 2" xfId="11152"/>
    <cellStyle name="계산 4" xfId="1296"/>
    <cellStyle name="계산 5" xfId="1297"/>
    <cellStyle name="계산 6" xfId="1298"/>
    <cellStyle name="계산 7" xfId="1299"/>
    <cellStyle name="계산 8" xfId="1300"/>
    <cellStyle name="계산 9" xfId="1301"/>
    <cellStyle name="고정소숫점" xfId="1302"/>
    <cellStyle name="고정소숫점 2" xfId="3247"/>
    <cellStyle name="고정출력1" xfId="1303"/>
    <cellStyle name="고정출력1 2" xfId="3248"/>
    <cellStyle name="고정출력2" xfId="1304"/>
    <cellStyle name="고정출력2 2" xfId="3249"/>
    <cellStyle name="咬訌裝?INCOM1" xfId="1305"/>
    <cellStyle name="咬訌裝?INCOM10" xfId="1306"/>
    <cellStyle name="咬訌裝?INCOM2" xfId="1307"/>
    <cellStyle name="咬訌裝?INCOM3" xfId="1308"/>
    <cellStyle name="咬訌裝?INCOM4" xfId="1309"/>
    <cellStyle name="咬訌裝?INCOM5" xfId="1310"/>
    <cellStyle name="咬訌裝?INCOM6" xfId="1311"/>
    <cellStyle name="咬訌裝?INCOM7" xfId="1312"/>
    <cellStyle name="咬訌裝?INCOM8" xfId="1313"/>
    <cellStyle name="咬訌裝?INCOM9" xfId="1314"/>
    <cellStyle name="咬訌裝?PRIB11" xfId="1315"/>
    <cellStyle name="咬訌裝?report-2 " xfId="1316"/>
    <cellStyle name="금액" xfId="1317"/>
    <cellStyle name="금액 2" xfId="1318"/>
    <cellStyle name="금액 2 2" xfId="3696"/>
    <cellStyle name="금액 3" xfId="1319"/>
    <cellStyle name="금액 3 2" xfId="11198"/>
    <cellStyle name="금액 4" xfId="1320"/>
    <cellStyle name="금액 4 2" xfId="11199"/>
    <cellStyle name="금액 5" xfId="1321"/>
    <cellStyle name="금액 5 2" xfId="11200"/>
    <cellStyle name="금액 6" xfId="1322"/>
    <cellStyle name="금액 6 2" xfId="11201"/>
    <cellStyle name="금액 7" xfId="1323"/>
    <cellStyle name="금액 7 2" xfId="11202"/>
    <cellStyle name="나쁨" xfId="2144" builtinId="27" customBuiltin="1"/>
    <cellStyle name="나쁨 10" xfId="1324"/>
    <cellStyle name="나쁨 11" xfId="1325"/>
    <cellStyle name="나쁨 12" xfId="1326"/>
    <cellStyle name="나쁨 13" xfId="1327"/>
    <cellStyle name="나쁨 14" xfId="1328"/>
    <cellStyle name="나쁨 15" xfId="1329"/>
    <cellStyle name="나쁨 16" xfId="1330"/>
    <cellStyle name="나쁨 17" xfId="1331"/>
    <cellStyle name="나쁨 18" xfId="1332"/>
    <cellStyle name="나쁨 19" xfId="1333"/>
    <cellStyle name="나쁨 2" xfId="1334"/>
    <cellStyle name="나쁨 2 2" xfId="4629"/>
    <cellStyle name="나쁨 2 3" xfId="4628"/>
    <cellStyle name="나쁨 20" xfId="1335"/>
    <cellStyle name="나쁨 21" xfId="1336"/>
    <cellStyle name="나쁨 22" xfId="1337"/>
    <cellStyle name="나쁨 23" xfId="1338"/>
    <cellStyle name="나쁨 24" xfId="1339"/>
    <cellStyle name="나쁨 25" xfId="1340"/>
    <cellStyle name="나쁨 26" xfId="1341"/>
    <cellStyle name="나쁨 27" xfId="1342"/>
    <cellStyle name="나쁨 28" xfId="1343"/>
    <cellStyle name="나쁨 29" xfId="1344"/>
    <cellStyle name="나쁨 3" xfId="1345"/>
    <cellStyle name="나쁨 3 2" xfId="4631"/>
    <cellStyle name="나쁨 3 3" xfId="4630"/>
    <cellStyle name="나쁨 30" xfId="1346"/>
    <cellStyle name="나쁨 31" xfId="1347"/>
    <cellStyle name="나쁨 32" xfId="3370"/>
    <cellStyle name="나쁨 4" xfId="1348"/>
    <cellStyle name="나쁨 5" xfId="1349"/>
    <cellStyle name="나쁨 6" xfId="1350"/>
    <cellStyle name="나쁨 7" xfId="1351"/>
    <cellStyle name="나쁨 8" xfId="1352"/>
    <cellStyle name="나쁨 9" xfId="1353"/>
    <cellStyle name="날짜" xfId="1354"/>
    <cellStyle name="날짜 2" xfId="3250"/>
    <cellStyle name="년도" xfId="1355"/>
    <cellStyle name="년도 2" xfId="1356"/>
    <cellStyle name="년도 2 2" xfId="3678"/>
    <cellStyle name="년도 3" xfId="1357"/>
    <cellStyle name="년도 3 2" xfId="11203"/>
    <cellStyle name="년도 4" xfId="1358"/>
    <cellStyle name="년도 4 2" xfId="11204"/>
    <cellStyle name="년도 5" xfId="1359"/>
    <cellStyle name="년도 5 2" xfId="11205"/>
    <cellStyle name="년도 6" xfId="1360"/>
    <cellStyle name="년도 6 2" xfId="11206"/>
    <cellStyle name="년도 7" xfId="1361"/>
    <cellStyle name="년도 7 2" xfId="11207"/>
    <cellStyle name="달러" xfId="1362"/>
    <cellStyle name="달러 2" xfId="3251"/>
    <cellStyle name="뒤에 오는 하이퍼링크_010324_SP 종합관리 자료 ★" xfId="3252"/>
    <cellStyle name="똿떓죶ø? [0.00" xfId="1363"/>
    <cellStyle name="똿떓죶ø?_produ" xfId="1364"/>
    <cellStyle name="똿뗦먛귟 [0.00]_PRODUCT DETAIL Q1" xfId="1365"/>
    <cellStyle name="똿뗦먛귟_PRODUCT DETAIL Q1" xfId="1366"/>
    <cellStyle name="메모 10" xfId="1367"/>
    <cellStyle name="메모 11" xfId="1368"/>
    <cellStyle name="메모 12" xfId="1369"/>
    <cellStyle name="메모 13" xfId="1370"/>
    <cellStyle name="메모 14" xfId="1371"/>
    <cellStyle name="메모 15" xfId="1372"/>
    <cellStyle name="메모 16" xfId="1373"/>
    <cellStyle name="메모 17" xfId="1374"/>
    <cellStyle name="메모 18" xfId="1375"/>
    <cellStyle name="메모 19" xfId="1376"/>
    <cellStyle name="메모 2" xfId="1377"/>
    <cellStyle name="메모 2 2" xfId="1378"/>
    <cellStyle name="메모 2 2 2" xfId="2130"/>
    <cellStyle name="메모 2 2 3" xfId="2129"/>
    <cellStyle name="메모 2 3" xfId="4639"/>
    <cellStyle name="메모 2 3 2" xfId="7501"/>
    <cellStyle name="메모 2 4" xfId="4415"/>
    <cellStyle name="메모 2 4 2" xfId="7357"/>
    <cellStyle name="메모 2 5" xfId="3688"/>
    <cellStyle name="메모 2 5 2" xfId="11233"/>
    <cellStyle name="메모 2 5 3" xfId="11170"/>
    <cellStyle name="메모 20" xfId="1379"/>
    <cellStyle name="메모 21" xfId="1380"/>
    <cellStyle name="메모 22" xfId="1381"/>
    <cellStyle name="메모 23" xfId="1382"/>
    <cellStyle name="메모 24" xfId="1383"/>
    <cellStyle name="메모 25" xfId="1384"/>
    <cellStyle name="메모 26" xfId="1385"/>
    <cellStyle name="메모 27" xfId="1386"/>
    <cellStyle name="메모 28" xfId="1387"/>
    <cellStyle name="메모 29" xfId="1388"/>
    <cellStyle name="메모 3" xfId="1389"/>
    <cellStyle name="메모 3 2" xfId="1390"/>
    <cellStyle name="메모 3 2 2" xfId="2132"/>
    <cellStyle name="메모 3 2 2 2" xfId="7361"/>
    <cellStyle name="메모 3 2 2 3" xfId="11174"/>
    <cellStyle name="메모 3 2 2 4" xfId="11146"/>
    <cellStyle name="메모 3 2 2 5" xfId="4422"/>
    <cellStyle name="메모 3 2 3" xfId="2131"/>
    <cellStyle name="메모 3 2 3 2" xfId="11177"/>
    <cellStyle name="메모 3 2 3 3" xfId="11148"/>
    <cellStyle name="메모 3 2 3 4" xfId="4641"/>
    <cellStyle name="메모 3 2 4" xfId="7503"/>
    <cellStyle name="메모 3 3" xfId="4640"/>
    <cellStyle name="메모 3 3 2" xfId="7502"/>
    <cellStyle name="메모 3 4" xfId="4421"/>
    <cellStyle name="메모 3 4 2" xfId="7360"/>
    <cellStyle name="메모 30" xfId="1391"/>
    <cellStyle name="메모 31" xfId="3371"/>
    <cellStyle name="메모 31 2" xfId="11153"/>
    <cellStyle name="메모 4" xfId="1392"/>
    <cellStyle name="메모 5" xfId="1393"/>
    <cellStyle name="메모 6" xfId="1394"/>
    <cellStyle name="메모 7" xfId="1395"/>
    <cellStyle name="메모 8" xfId="1396"/>
    <cellStyle name="메모 9" xfId="1397"/>
    <cellStyle name="메시지" xfId="1398"/>
    <cellStyle name="메시지 2" xfId="2230"/>
    <cellStyle name="문자열" xfId="3253"/>
    <cellStyle name="믅됞 [0.00]_PRODUCT DETAIL Q1" xfId="1399"/>
    <cellStyle name="믅됞_PRODUCT DETAIL Q1" xfId="1400"/>
    <cellStyle name="백분율" xfId="1401" builtinId="5"/>
    <cellStyle name="백분율 14" xfId="1402"/>
    <cellStyle name="백분율 14 2" xfId="1403"/>
    <cellStyle name="백분율 14 3" xfId="1404"/>
    <cellStyle name="백분율 14 4" xfId="1405"/>
    <cellStyle name="백분율 15" xfId="1406"/>
    <cellStyle name="백분율 16" xfId="1407"/>
    <cellStyle name="백분율 16 2" xfId="1408"/>
    <cellStyle name="백분율 16 3" xfId="1409"/>
    <cellStyle name="백분율 16 4" xfId="1410"/>
    <cellStyle name="백분율 16 5" xfId="1411"/>
    <cellStyle name="백분율 16 6" xfId="1412"/>
    <cellStyle name="백분율 16 7" xfId="1413"/>
    <cellStyle name="백분율 16 8" xfId="1414"/>
    <cellStyle name="백분율 16 9" xfId="1415"/>
    <cellStyle name="백분율 17" xfId="1416"/>
    <cellStyle name="백분율 17 2" xfId="2134"/>
    <cellStyle name="백분율 17 3" xfId="2133"/>
    <cellStyle name="백분율 2" xfId="1417"/>
    <cellStyle name="백분율 2 10" xfId="1418"/>
    <cellStyle name="백분율 2 11" xfId="1419"/>
    <cellStyle name="백분율 2 12" xfId="1420"/>
    <cellStyle name="백분율 2 2" xfId="1421"/>
    <cellStyle name="백분율 2 2 2" xfId="4647"/>
    <cellStyle name="백분율 2 3" xfId="1422"/>
    <cellStyle name="백분율 2 3 2" xfId="4648"/>
    <cellStyle name="백분율 2 4" xfId="1423"/>
    <cellStyle name="백분율 2 4 2" xfId="4646"/>
    <cellStyle name="백분율 2 5" xfId="1424"/>
    <cellStyle name="백분율 2 6" xfId="1425"/>
    <cellStyle name="백분율 2 7" xfId="1426"/>
    <cellStyle name="백분율 2 8" xfId="1427"/>
    <cellStyle name="백분율 2 9" xfId="1428"/>
    <cellStyle name="백분율 3" xfId="3254"/>
    <cellStyle name="백분율 3 2" xfId="4649"/>
    <cellStyle name="백분율 4" xfId="3339"/>
    <cellStyle name="백분율 4 2" xfId="4650"/>
    <cellStyle name="백분율 5" xfId="4645"/>
    <cellStyle name="백분율 53" xfId="1429"/>
    <cellStyle name="백분율 55" xfId="1430"/>
    <cellStyle name="백분율 6" xfId="3390"/>
    <cellStyle name="보고서" xfId="1431"/>
    <cellStyle name="보고서 2" xfId="1432"/>
    <cellStyle name="보고서 2 2" xfId="3695"/>
    <cellStyle name="보고서 3" xfId="1433"/>
    <cellStyle name="보고서 3 2" xfId="11208"/>
    <cellStyle name="보고서 4" xfId="1434"/>
    <cellStyle name="보고서 4 2" xfId="11209"/>
    <cellStyle name="보고서 5" xfId="1435"/>
    <cellStyle name="보고서 5 2" xfId="11210"/>
    <cellStyle name="보고서 6" xfId="1436"/>
    <cellStyle name="보고서 6 2" xfId="11211"/>
    <cellStyle name="보고서 7" xfId="1437"/>
    <cellStyle name="보고서 7 2" xfId="11212"/>
    <cellStyle name="보통" xfId="2145" builtinId="28" customBuiltin="1"/>
    <cellStyle name="보통 10" xfId="1438"/>
    <cellStyle name="보통 11" xfId="1439"/>
    <cellStyle name="보통 12" xfId="1440"/>
    <cellStyle name="보통 13" xfId="1441"/>
    <cellStyle name="보통 14" xfId="1442"/>
    <cellStyle name="보통 15" xfId="1443"/>
    <cellStyle name="보통 16" xfId="1444"/>
    <cellStyle name="보통 17" xfId="1445"/>
    <cellStyle name="보통 18" xfId="1446"/>
    <cellStyle name="보통 19" xfId="1447"/>
    <cellStyle name="보통 2" xfId="1448"/>
    <cellStyle name="보통 2 2" xfId="4653"/>
    <cellStyle name="보통 2 3" xfId="4652"/>
    <cellStyle name="보통 20" xfId="1449"/>
    <cellStyle name="보통 21" xfId="1450"/>
    <cellStyle name="보통 22" xfId="1451"/>
    <cellStyle name="보통 23" xfId="1452"/>
    <cellStyle name="보통 24" xfId="1453"/>
    <cellStyle name="보통 25" xfId="1454"/>
    <cellStyle name="보통 26" xfId="1455"/>
    <cellStyle name="보통 27" xfId="1456"/>
    <cellStyle name="보통 28" xfId="1457"/>
    <cellStyle name="보통 29" xfId="1458"/>
    <cellStyle name="보통 3" xfId="1459"/>
    <cellStyle name="보통 3 2" xfId="4655"/>
    <cellStyle name="보통 3 3" xfId="4654"/>
    <cellStyle name="보통 30" xfId="1460"/>
    <cellStyle name="보통 31" xfId="1461"/>
    <cellStyle name="보통 32" xfId="3372"/>
    <cellStyle name="보통 4" xfId="1462"/>
    <cellStyle name="보통 5" xfId="1463"/>
    <cellStyle name="보통 6" xfId="1464"/>
    <cellStyle name="보통 7" xfId="1465"/>
    <cellStyle name="보통 8" xfId="1466"/>
    <cellStyle name="보통 9" xfId="1467"/>
    <cellStyle name="뷭?_BOOKSHIP" xfId="1468"/>
    <cellStyle name="븏?_bookship" xfId="1469"/>
    <cellStyle name="사용자" xfId="1470"/>
    <cellStyle name="常规_01.제여신현황보고서월보(관리번호)" xfId="4657"/>
    <cellStyle name="새귑[0]_롤痰삠悧 " xfId="1471"/>
    <cellStyle name="새귑_롤痰삠悧 " xfId="1472"/>
    <cellStyle name="설명 텍스트" xfId="2152" builtinId="53" customBuiltin="1"/>
    <cellStyle name="설명 텍스트 10" xfId="1473"/>
    <cellStyle name="설명 텍스트 11" xfId="1474"/>
    <cellStyle name="설명 텍스트 12" xfId="1475"/>
    <cellStyle name="설명 텍스트 13" xfId="1476"/>
    <cellStyle name="설명 텍스트 14" xfId="1477"/>
    <cellStyle name="설명 텍스트 15" xfId="1478"/>
    <cellStyle name="설명 텍스트 16" xfId="1479"/>
    <cellStyle name="설명 텍스트 17" xfId="1480"/>
    <cellStyle name="설명 텍스트 18" xfId="1481"/>
    <cellStyle name="설명 텍스트 19" xfId="1482"/>
    <cellStyle name="설명 텍스트 2" xfId="1483"/>
    <cellStyle name="설명 텍스트 2 2" xfId="4661"/>
    <cellStyle name="설명 텍스트 2 3" xfId="4660"/>
    <cellStyle name="설명 텍스트 20" xfId="1484"/>
    <cellStyle name="설명 텍스트 21" xfId="1485"/>
    <cellStyle name="설명 텍스트 22" xfId="1486"/>
    <cellStyle name="설명 텍스트 23" xfId="1487"/>
    <cellStyle name="설명 텍스트 24" xfId="1488"/>
    <cellStyle name="설명 텍스트 25" xfId="1489"/>
    <cellStyle name="설명 텍스트 26" xfId="1490"/>
    <cellStyle name="설명 텍스트 27" xfId="1491"/>
    <cellStyle name="설명 텍스트 28" xfId="1492"/>
    <cellStyle name="설명 텍스트 29" xfId="1493"/>
    <cellStyle name="설명 텍스트 3" xfId="1494"/>
    <cellStyle name="설명 텍스트 3 2" xfId="4663"/>
    <cellStyle name="설명 텍스트 3 3" xfId="4662"/>
    <cellStyle name="설명 텍스트 30" xfId="1495"/>
    <cellStyle name="설명 텍스트 31" xfId="1496"/>
    <cellStyle name="설명 텍스트 32" xfId="3373"/>
    <cellStyle name="설명 텍스트 4" xfId="1497"/>
    <cellStyle name="설명 텍스트 5" xfId="1498"/>
    <cellStyle name="설명 텍스트 6" xfId="1499"/>
    <cellStyle name="설명 텍스트 7" xfId="1500"/>
    <cellStyle name="설명 텍스트 8" xfId="1501"/>
    <cellStyle name="설명 텍스트 9" xfId="1502"/>
    <cellStyle name="셀 확인" xfId="2150" builtinId="23" customBuiltin="1"/>
    <cellStyle name="셀 확인 10" xfId="1503"/>
    <cellStyle name="셀 확인 11" xfId="1504"/>
    <cellStyle name="셀 확인 12" xfId="1505"/>
    <cellStyle name="셀 확인 13" xfId="1506"/>
    <cellStyle name="셀 확인 14" xfId="1507"/>
    <cellStyle name="셀 확인 15" xfId="1508"/>
    <cellStyle name="셀 확인 16" xfId="1509"/>
    <cellStyle name="셀 확인 17" xfId="1510"/>
    <cellStyle name="셀 확인 18" xfId="1511"/>
    <cellStyle name="셀 확인 19" xfId="1512"/>
    <cellStyle name="셀 확인 2" xfId="1513"/>
    <cellStyle name="셀 확인 2 2" xfId="4665"/>
    <cellStyle name="셀 확인 2 3" xfId="4664"/>
    <cellStyle name="셀 확인 20" xfId="1514"/>
    <cellStyle name="셀 확인 21" xfId="1515"/>
    <cellStyle name="셀 확인 22" xfId="1516"/>
    <cellStyle name="셀 확인 23" xfId="1517"/>
    <cellStyle name="셀 확인 24" xfId="1518"/>
    <cellStyle name="셀 확인 25" xfId="1519"/>
    <cellStyle name="셀 확인 26" xfId="1520"/>
    <cellStyle name="셀 확인 27" xfId="1521"/>
    <cellStyle name="셀 확인 28" xfId="1522"/>
    <cellStyle name="셀 확인 29" xfId="1523"/>
    <cellStyle name="셀 확인 3" xfId="1524"/>
    <cellStyle name="셀 확인 3 2" xfId="4667"/>
    <cellStyle name="셀 확인 3 3" xfId="4666"/>
    <cellStyle name="셀 확인 30" xfId="1525"/>
    <cellStyle name="셀 확인 31" xfId="1526"/>
    <cellStyle name="셀 확인 32" xfId="3374"/>
    <cellStyle name="셀 확인 4" xfId="1527"/>
    <cellStyle name="셀 확인 5" xfId="1528"/>
    <cellStyle name="셀 확인 6" xfId="1529"/>
    <cellStyle name="셀 확인 7" xfId="1530"/>
    <cellStyle name="셀 확인 8" xfId="1531"/>
    <cellStyle name="셀 확인 9" xfId="1532"/>
    <cellStyle name="숫자" xfId="1533"/>
    <cellStyle name="숫자 2" xfId="1534"/>
    <cellStyle name="숫자 2 2" xfId="3255"/>
    <cellStyle name="숫자 2 3" xfId="3674"/>
    <cellStyle name="숫자 3" xfId="1535"/>
    <cellStyle name="숫자 3 2" xfId="11213"/>
    <cellStyle name="숫자 4" xfId="1536"/>
    <cellStyle name="숫자 4 2" xfId="11214"/>
    <cellStyle name="숫자 5" xfId="1537"/>
    <cellStyle name="숫자 5 2" xfId="11215"/>
    <cellStyle name="숫자 6" xfId="1538"/>
    <cellStyle name="숫자 6 2" xfId="11216"/>
    <cellStyle name="숫자 7" xfId="1539"/>
    <cellStyle name="숫자 7 2" xfId="11217"/>
    <cellStyle name="쉼표 [0]" xfId="1540" builtinId="6"/>
    <cellStyle name="쉼표 [0] 10 2" xfId="3256"/>
    <cellStyle name="쉼표 [0] 13" xfId="1541"/>
    <cellStyle name="쉼표 [0] 14" xfId="1542"/>
    <cellStyle name="쉼표 [0] 16" xfId="1543"/>
    <cellStyle name="쉼표 [0] 16 2" xfId="1544"/>
    <cellStyle name="쉼표 [0] 16 3" xfId="1545"/>
    <cellStyle name="쉼표 [0] 16 4" xfId="1546"/>
    <cellStyle name="쉼표 [0] 16 5" xfId="1547"/>
    <cellStyle name="쉼표 [0] 2" xfId="1548"/>
    <cellStyle name="쉼표 [0] 2 10" xfId="1549"/>
    <cellStyle name="쉼표 [0] 2 11" xfId="1550"/>
    <cellStyle name="쉼표 [0] 2 12" xfId="1551"/>
    <cellStyle name="쉼표 [0] 2 13" xfId="1552"/>
    <cellStyle name="쉼표 [0] 2 14" xfId="1553"/>
    <cellStyle name="쉼표 [0] 2 15" xfId="1554"/>
    <cellStyle name="쉼표 [0] 2 2" xfId="1555"/>
    <cellStyle name="쉼표 [0] 2 2 10" xfId="1556"/>
    <cellStyle name="쉼표 [0] 2 2 11" xfId="1557"/>
    <cellStyle name="쉼표 [0] 2 2 12" xfId="1558"/>
    <cellStyle name="쉼표 [0] 2 2 13" xfId="1559"/>
    <cellStyle name="쉼표 [0] 2 2 14" xfId="3257"/>
    <cellStyle name="쉼표 [0] 2 2 2" xfId="1560"/>
    <cellStyle name="쉼표 [0] 2 2 2 2" xfId="4672"/>
    <cellStyle name="쉼표 [0] 2 2 3" xfId="1561"/>
    <cellStyle name="쉼표 [0] 2 2 3 2" xfId="4671"/>
    <cellStyle name="쉼표 [0] 2 2 4" xfId="1562"/>
    <cellStyle name="쉼표 [0] 2 2 5" xfId="1563"/>
    <cellStyle name="쉼표 [0] 2 2 6" xfId="1564"/>
    <cellStyle name="쉼표 [0] 2 2 7" xfId="1565"/>
    <cellStyle name="쉼표 [0] 2 2 8" xfId="1566"/>
    <cellStyle name="쉼표 [0] 2 2 9" xfId="1567"/>
    <cellStyle name="쉼표 [0] 2 3" xfId="1568"/>
    <cellStyle name="쉼표 [0] 2 3 2" xfId="3259"/>
    <cellStyle name="쉼표 [0] 2 3 2 2" xfId="4674"/>
    <cellStyle name="쉼표 [0] 2 3 3" xfId="3260"/>
    <cellStyle name="쉼표 [0] 2 3 4" xfId="3261"/>
    <cellStyle name="쉼표 [0] 2 3 5" xfId="3258"/>
    <cellStyle name="쉼표 [0] 2 3 6" xfId="4673"/>
    <cellStyle name="쉼표 [0] 2 4" xfId="1569"/>
    <cellStyle name="쉼표 [0] 2 4 2" xfId="4676"/>
    <cellStyle name="쉼표 [0] 2 5" xfId="1570"/>
    <cellStyle name="쉼표 [0] 2 5 2" xfId="4677"/>
    <cellStyle name="쉼표 [0] 2 6" xfId="1571"/>
    <cellStyle name="쉼표 [0] 2 6 2" xfId="4678"/>
    <cellStyle name="쉼표 [0] 2 7" xfId="1572"/>
    <cellStyle name="쉼표 [0] 2 7 2" xfId="4679"/>
    <cellStyle name="쉼표 [0] 2 8" xfId="1573"/>
    <cellStyle name="쉼표 [0] 2 9" xfId="1574"/>
    <cellStyle name="쉼표 [0] 26" xfId="1575"/>
    <cellStyle name="쉼표 [0] 27" xfId="1576"/>
    <cellStyle name="쉼표 [0] 27 10" xfId="1577"/>
    <cellStyle name="쉼표 [0] 27 2" xfId="1578"/>
    <cellStyle name="쉼표 [0] 27 3" xfId="1579"/>
    <cellStyle name="쉼표 [0] 27 4" xfId="1580"/>
    <cellStyle name="쉼표 [0] 27 5" xfId="1581"/>
    <cellStyle name="쉼표 [0] 27 6" xfId="1582"/>
    <cellStyle name="쉼표 [0] 27 7" xfId="1583"/>
    <cellStyle name="쉼표 [0] 27 8" xfId="1584"/>
    <cellStyle name="쉼표 [0] 27 9" xfId="1585"/>
    <cellStyle name="쉼표 [0] 28" xfId="1586"/>
    <cellStyle name="쉼표 [0] 28 2" xfId="2136"/>
    <cellStyle name="쉼표 [0] 28 3" xfId="2135"/>
    <cellStyle name="쉼표 [0] 29" xfId="1587"/>
    <cellStyle name="쉼표 [0] 3" xfId="3262"/>
    <cellStyle name="쉼표 [0] 3 10" xfId="1588"/>
    <cellStyle name="쉼표 [0] 3 11" xfId="1589"/>
    <cellStyle name="쉼표 [0] 3 12" xfId="1590"/>
    <cellStyle name="쉼표 [0] 3 13" xfId="1591"/>
    <cellStyle name="쉼표 [0] 3 14" xfId="1592"/>
    <cellStyle name="쉼표 [0] 3 2" xfId="1593"/>
    <cellStyle name="쉼표 [0] 3 2 10" xfId="1594"/>
    <cellStyle name="쉼표 [0] 3 2 11" xfId="1595"/>
    <cellStyle name="쉼표 [0] 3 2 12" xfId="1596"/>
    <cellStyle name="쉼표 [0] 3 2 13" xfId="4681"/>
    <cellStyle name="쉼표 [0] 3 2 2" xfId="1597"/>
    <cellStyle name="쉼표 [0] 3 2 3" xfId="1598"/>
    <cellStyle name="쉼표 [0] 3 2 4" xfId="1599"/>
    <cellStyle name="쉼표 [0] 3 2 5" xfId="1600"/>
    <cellStyle name="쉼표 [0] 3 2 6" xfId="1601"/>
    <cellStyle name="쉼표 [0] 3 2 7" xfId="1602"/>
    <cellStyle name="쉼표 [0] 3 2 8" xfId="1603"/>
    <cellStyle name="쉼표 [0] 3 2 9" xfId="1604"/>
    <cellStyle name="쉼표 [0] 3 3" xfId="1605"/>
    <cellStyle name="쉼표 [0] 3 3 2" xfId="3264"/>
    <cellStyle name="쉼표 [0] 3 3 2 2" xfId="3265"/>
    <cellStyle name="쉼표 [0] 3 3 2 3" xfId="3266"/>
    <cellStyle name="쉼표 [0] 3 3 3" xfId="3267"/>
    <cellStyle name="쉼표 [0] 3 3 3 2" xfId="3268"/>
    <cellStyle name="쉼표 [0] 3 3 3 3" xfId="3269"/>
    <cellStyle name="쉼표 [0] 3 3 4" xfId="3270"/>
    <cellStyle name="쉼표 [0] 3 3 5" xfId="3271"/>
    <cellStyle name="쉼표 [0] 3 3 6" xfId="3263"/>
    <cellStyle name="쉼표 [0] 3 3 7" xfId="4682"/>
    <cellStyle name="쉼표 [0] 3 4" xfId="1606"/>
    <cellStyle name="쉼표 [0] 3 4 2" xfId="3273"/>
    <cellStyle name="쉼표 [0] 3 4 2 2" xfId="3274"/>
    <cellStyle name="쉼표 [0] 3 4 2 3" xfId="3275"/>
    <cellStyle name="쉼표 [0] 3 4 3" xfId="3276"/>
    <cellStyle name="쉼표 [0] 3 4 4" xfId="3277"/>
    <cellStyle name="쉼표 [0] 3 4 5" xfId="3272"/>
    <cellStyle name="쉼표 [0] 3 4 6" xfId="4683"/>
    <cellStyle name="쉼표 [0] 3 5" xfId="1607"/>
    <cellStyle name="쉼표 [0] 3 5 2" xfId="3279"/>
    <cellStyle name="쉼표 [0] 3 5 3" xfId="3280"/>
    <cellStyle name="쉼표 [0] 3 5 4" xfId="3278"/>
    <cellStyle name="쉼표 [0] 3 5 5" xfId="4684"/>
    <cellStyle name="쉼표 [0] 3 6" xfId="1608"/>
    <cellStyle name="쉼표 [0] 3 6 2" xfId="4680"/>
    <cellStyle name="쉼표 [0] 3 7" xfId="1609"/>
    <cellStyle name="쉼표 [0] 3 8" xfId="1610"/>
    <cellStyle name="쉼표 [0] 3 9" xfId="1611"/>
    <cellStyle name="쉼표 [0] 36" xfId="1612"/>
    <cellStyle name="쉼표 [0] 4" xfId="3281"/>
    <cellStyle name="쉼표 [0] 4 2" xfId="1613"/>
    <cellStyle name="쉼표 [0] 4 2 2" xfId="4686"/>
    <cellStyle name="쉼표 [0] 4 3" xfId="3375"/>
    <cellStyle name="쉼표 [0] 4 3 2" xfId="4687"/>
    <cellStyle name="쉼표 [0] 4 4" xfId="4688"/>
    <cellStyle name="쉼표 [0] 4 5" xfId="4689"/>
    <cellStyle name="쉼표 [0] 4 6" xfId="4685"/>
    <cellStyle name="쉼표 [0] 44" xfId="1614"/>
    <cellStyle name="쉼표 [0] 45" xfId="1615"/>
    <cellStyle name="쉼표 [0] 46" xfId="1616"/>
    <cellStyle name="쉼표 [0] 47" xfId="1617"/>
    <cellStyle name="쉼표 [0] 48" xfId="1618"/>
    <cellStyle name="쉼표 [0] 49" xfId="1619"/>
    <cellStyle name="쉼표 [0] 5" xfId="3282"/>
    <cellStyle name="쉼표 [0] 5 2" xfId="1620"/>
    <cellStyle name="쉼표 [0] 5 2 2" xfId="2138"/>
    <cellStyle name="쉼표 [0] 5 2 2 2" xfId="3284"/>
    <cellStyle name="쉼표 [0] 5 2 2 3" xfId="3285"/>
    <cellStyle name="쉼표 [0] 5 2 3" xfId="2137"/>
    <cellStyle name="쉼표 [0] 5 2 3 2" xfId="3286"/>
    <cellStyle name="쉼표 [0] 5 2 3 2 2" xfId="3287"/>
    <cellStyle name="쉼표 [0] 5 2 3 2 3" xfId="3288"/>
    <cellStyle name="쉼표 [0] 5 2 3 3" xfId="3289"/>
    <cellStyle name="쉼표 [0] 5 2 3 4" xfId="3290"/>
    <cellStyle name="쉼표 [0] 5 2 4" xfId="3291"/>
    <cellStyle name="쉼표 [0] 5 2 5" xfId="3292"/>
    <cellStyle name="쉼표 [0] 5 2 6" xfId="3283"/>
    <cellStyle name="쉼표 [0] 5 2 7" xfId="4690"/>
    <cellStyle name="쉼표 [0] 5 3" xfId="3293"/>
    <cellStyle name="쉼표 [0] 5 3 2" xfId="3294"/>
    <cellStyle name="쉼표 [0] 5 3 3" xfId="3295"/>
    <cellStyle name="쉼표 [0] 5 4" xfId="3296"/>
    <cellStyle name="쉼표 [0] 5 5" xfId="3297"/>
    <cellStyle name="쉼표 [0] 54" xfId="1621"/>
    <cellStyle name="쉼표 [0] 56" xfId="1622"/>
    <cellStyle name="쉼표 [0] 58" xfId="1623"/>
    <cellStyle name="쉼표 [0] 59" xfId="1624"/>
    <cellStyle name="쉼표 [0] 6" xfId="3298"/>
    <cellStyle name="쉼표 [0] 6 2" xfId="3299"/>
    <cellStyle name="쉼표 [0] 6 2 2" xfId="3300"/>
    <cellStyle name="쉼표 [0] 6 2 3" xfId="3301"/>
    <cellStyle name="쉼표 [0] 6 3" xfId="3302"/>
    <cellStyle name="쉼표 [0] 6 4" xfId="3303"/>
    <cellStyle name="쉼표 [0] 6 5" xfId="4691"/>
    <cellStyle name="쉼표 [0] 62" xfId="1625"/>
    <cellStyle name="쉼표 [0] 7" xfId="3304"/>
    <cellStyle name="쉼표 [0] 7 2" xfId="3305"/>
    <cellStyle name="쉼표 [0] 7 3" xfId="3306"/>
    <cellStyle name="쉼표 [0] 7 4" xfId="4692"/>
    <cellStyle name="쉼표 [0] 8" xfId="3307"/>
    <cellStyle name="쉼표 [0] 8 2" xfId="3308"/>
    <cellStyle name="쉼표 [0] 8 3" xfId="3309"/>
    <cellStyle name="쉼표 [0] 9" xfId="3340"/>
    <cellStyle name="쉼표 [0]_Fact Book (2008 3Q)_Kor" xfId="1626"/>
    <cellStyle name="쉼표 [0]_충당금예측" xfId="1627"/>
    <cellStyle name="쉼표 [0]_카드부분" xfId="1628"/>
    <cellStyle name="쉼표 10" xfId="4693"/>
    <cellStyle name="쉼표 2" xfId="4694"/>
    <cellStyle name="쉼표 2 2" xfId="4695"/>
    <cellStyle name="쉼표 2 2 2" xfId="4696"/>
    <cellStyle name="쉼표 2 3" xfId="4697"/>
    <cellStyle name="쉼표 2 4" xfId="4698"/>
    <cellStyle name="쉼표 3" xfId="4699"/>
    <cellStyle name="쉼표 4" xfId="4700"/>
    <cellStyle name="쉼표 5" xfId="4701"/>
    <cellStyle name="쉼표 6" xfId="4702"/>
    <cellStyle name="쉼표 7" xfId="4703"/>
    <cellStyle name="쉼표 8" xfId="4704"/>
    <cellStyle name="쉼표 9" xfId="4705"/>
    <cellStyle name="스타일 1" xfId="1629"/>
    <cellStyle name="스타일 2" xfId="1630"/>
    <cellStyle name="스타일 2 10" xfId="1631"/>
    <cellStyle name="스타일 2 11" xfId="1632"/>
    <cellStyle name="스타일 2 11 2" xfId="1633"/>
    <cellStyle name="스타일 2 11 3" xfId="1634"/>
    <cellStyle name="스타일 2 11 4" xfId="1635"/>
    <cellStyle name="스타일 2 11 5" xfId="1636"/>
    <cellStyle name="스타일 2 11 6" xfId="1637"/>
    <cellStyle name="스타일 2 11 7" xfId="1638"/>
    <cellStyle name="스타일 2 11 8" xfId="1639"/>
    <cellStyle name="스타일 2 11 9" xfId="1640"/>
    <cellStyle name="스타일 2 12" xfId="1641"/>
    <cellStyle name="스타일 2 12 2" xfId="1642"/>
    <cellStyle name="스타일 2 12 3" xfId="1643"/>
    <cellStyle name="스타일 2 12 4" xfId="1644"/>
    <cellStyle name="스타일 2 12 5" xfId="1645"/>
    <cellStyle name="스타일 2 12 6" xfId="1646"/>
    <cellStyle name="스타일 2 12 7" xfId="1647"/>
    <cellStyle name="스타일 2 12 8" xfId="1648"/>
    <cellStyle name="스타일 2 12 9" xfId="1649"/>
    <cellStyle name="스타일 2 13" xfId="1650"/>
    <cellStyle name="스타일 2 13 2" xfId="1651"/>
    <cellStyle name="스타일 2 13 3" xfId="1652"/>
    <cellStyle name="스타일 2 13 4" xfId="1653"/>
    <cellStyle name="스타일 2 13 5" xfId="1654"/>
    <cellStyle name="스타일 2 13 6" xfId="1655"/>
    <cellStyle name="스타일 2 13 7" xfId="1656"/>
    <cellStyle name="스타일 2 13 8" xfId="1657"/>
    <cellStyle name="스타일 2 13 9" xfId="1658"/>
    <cellStyle name="스타일 2 14" xfId="1659"/>
    <cellStyle name="스타일 2 15" xfId="1660"/>
    <cellStyle name="스타일 2 16" xfId="1661"/>
    <cellStyle name="스타일 2 17" xfId="1662"/>
    <cellStyle name="스타일 2 18" xfId="1663"/>
    <cellStyle name="스타일 2 19" xfId="1664"/>
    <cellStyle name="스타일 2 2" xfId="1665"/>
    <cellStyle name="스타일 2 2 10" xfId="1666"/>
    <cellStyle name="스타일 2 2 11" xfId="1667"/>
    <cellStyle name="스타일 2 2 12" xfId="1668"/>
    <cellStyle name="스타일 2 2 2" xfId="1669"/>
    <cellStyle name="스타일 2 2 3" xfId="1670"/>
    <cellStyle name="스타일 2 2 4" xfId="1671"/>
    <cellStyle name="스타일 2 2 5" xfId="1672"/>
    <cellStyle name="스타일 2 2 6" xfId="1673"/>
    <cellStyle name="스타일 2 2 7" xfId="1674"/>
    <cellStyle name="스타일 2 2 8" xfId="1675"/>
    <cellStyle name="스타일 2 2 9" xfId="1676"/>
    <cellStyle name="스타일 2 20" xfId="1677"/>
    <cellStyle name="스타일 2 21" xfId="1678"/>
    <cellStyle name="스타일 2 22" xfId="1679"/>
    <cellStyle name="스타일 2 23" xfId="1680"/>
    <cellStyle name="스타일 2 3" xfId="1681"/>
    <cellStyle name="스타일 2 4" xfId="1682"/>
    <cellStyle name="스타일 2 5" xfId="1683"/>
    <cellStyle name="스타일 2 5 2" xfId="4707"/>
    <cellStyle name="스타일 2 6" xfId="1684"/>
    <cellStyle name="스타일 2 7" xfId="1685"/>
    <cellStyle name="스타일 2 8" xfId="1686"/>
    <cellStyle name="스타일 2 9" xfId="1687"/>
    <cellStyle name="스타일 3" xfId="1688"/>
    <cellStyle name="스타일 3 2" xfId="1689"/>
    <cellStyle name="스타일 3 2 2" xfId="1690"/>
    <cellStyle name="스타일 3 3" xfId="1691"/>
    <cellStyle name="스타일 4" xfId="1692"/>
    <cellStyle name="스타일 4 2" xfId="4714"/>
    <cellStyle name="스타일 4 3" xfId="4715"/>
    <cellStyle name="스타일 5" xfId="1693"/>
    <cellStyle name="스타일 5 2" xfId="1694"/>
    <cellStyle name="스타일 5 2 2" xfId="1695"/>
    <cellStyle name="스타일 5 3" xfId="1696"/>
    <cellStyle name="스타일 6" xfId="1697"/>
    <cellStyle name="스타일 6 2" xfId="3310"/>
    <cellStyle name="스타일 7" xfId="1698"/>
    <cellStyle name="스타일 8" xfId="1699"/>
    <cellStyle name="식" xfId="1700"/>
    <cellStyle name="십억단위" xfId="3311"/>
    <cellStyle name="안건회계법인" xfId="1701"/>
    <cellStyle name="연결된 셀" xfId="2149" builtinId="24" customBuiltin="1"/>
    <cellStyle name="연결된 셀 10" xfId="1702"/>
    <cellStyle name="연결된 셀 11" xfId="1703"/>
    <cellStyle name="연결된 셀 12" xfId="1704"/>
    <cellStyle name="연결된 셀 13" xfId="1705"/>
    <cellStyle name="연결된 셀 14" xfId="1706"/>
    <cellStyle name="연결된 셀 15" xfId="1707"/>
    <cellStyle name="연결된 셀 16" xfId="1708"/>
    <cellStyle name="연결된 셀 17" xfId="1709"/>
    <cellStyle name="연결된 셀 18" xfId="1710"/>
    <cellStyle name="연결된 셀 19" xfId="1711"/>
    <cellStyle name="연결된 셀 2" xfId="1712"/>
    <cellStyle name="연결된 셀 2 2" xfId="4721"/>
    <cellStyle name="연결된 셀 2 3" xfId="4720"/>
    <cellStyle name="연결된 셀 20" xfId="1713"/>
    <cellStyle name="연결된 셀 21" xfId="1714"/>
    <cellStyle name="연결된 셀 22" xfId="1715"/>
    <cellStyle name="연결된 셀 23" xfId="1716"/>
    <cellStyle name="연결된 셀 24" xfId="1717"/>
    <cellStyle name="연결된 셀 25" xfId="1718"/>
    <cellStyle name="연결된 셀 26" xfId="1719"/>
    <cellStyle name="연결된 셀 27" xfId="1720"/>
    <cellStyle name="연결된 셀 28" xfId="1721"/>
    <cellStyle name="연결된 셀 29" xfId="1722"/>
    <cellStyle name="연결된 셀 3" xfId="1723"/>
    <cellStyle name="연결된 셀 3 2" xfId="4723"/>
    <cellStyle name="연결된 셀 3 3" xfId="4722"/>
    <cellStyle name="연결된 셀 30" xfId="1724"/>
    <cellStyle name="연결된 셀 31" xfId="1725"/>
    <cellStyle name="연결된 셀 32" xfId="3376"/>
    <cellStyle name="연결된 셀 4" xfId="1726"/>
    <cellStyle name="연결된 셀 5" xfId="1727"/>
    <cellStyle name="연결된 셀 6" xfId="1728"/>
    <cellStyle name="연결된 셀 7" xfId="1729"/>
    <cellStyle name="연결된 셀 8" xfId="1730"/>
    <cellStyle name="연결된 셀 9" xfId="1731"/>
    <cellStyle name="열어본 하이퍼링크" xfId="3312"/>
    <cellStyle name="요약" xfId="2153" builtinId="25" customBuiltin="1"/>
    <cellStyle name="요약 10" xfId="1732"/>
    <cellStyle name="요약 11" xfId="1733"/>
    <cellStyle name="요약 12" xfId="1734"/>
    <cellStyle name="요약 13" xfId="1735"/>
    <cellStyle name="요약 14" xfId="1736"/>
    <cellStyle name="요약 15" xfId="1737"/>
    <cellStyle name="요약 16" xfId="1738"/>
    <cellStyle name="요약 17" xfId="1739"/>
    <cellStyle name="요약 18" xfId="1740"/>
    <cellStyle name="요약 19" xfId="1741"/>
    <cellStyle name="요약 2" xfId="1742"/>
    <cellStyle name="요약 2 2" xfId="4725"/>
    <cellStyle name="요약 2 3" xfId="4724"/>
    <cellStyle name="요약 20" xfId="1743"/>
    <cellStyle name="요약 21" xfId="1744"/>
    <cellStyle name="요약 22" xfId="1745"/>
    <cellStyle name="요약 23" xfId="1746"/>
    <cellStyle name="요약 24" xfId="1747"/>
    <cellStyle name="요약 25" xfId="1748"/>
    <cellStyle name="요약 26" xfId="1749"/>
    <cellStyle name="요약 27" xfId="1750"/>
    <cellStyle name="요약 28" xfId="1751"/>
    <cellStyle name="요약 29" xfId="1752"/>
    <cellStyle name="요약 3" xfId="1753"/>
    <cellStyle name="요약 3 2" xfId="4727"/>
    <cellStyle name="요약 3 2 2" xfId="5509"/>
    <cellStyle name="요약 3 3" xfId="4726"/>
    <cellStyle name="요약 30" xfId="1754"/>
    <cellStyle name="요약 31" xfId="1755"/>
    <cellStyle name="요약 32" xfId="3377"/>
    <cellStyle name="요약 4" xfId="1756"/>
    <cellStyle name="요약 5" xfId="1757"/>
    <cellStyle name="요약 6" xfId="1758"/>
    <cellStyle name="요약 7" xfId="1759"/>
    <cellStyle name="요약 8" xfId="1760"/>
    <cellStyle name="요약 9" xfId="1761"/>
    <cellStyle name="원" xfId="1762"/>
    <cellStyle name="원_손익계산서(05년6월)_2" xfId="1763"/>
    <cellStyle name="원_손익계산서(05년6월)_2 2" xfId="4730"/>
    <cellStyle name="원통화" xfId="1764"/>
    <cellStyle name="유입" xfId="1765"/>
    <cellStyle name="유입 2" xfId="5514"/>
    <cellStyle name="유입 2 2" xfId="8223"/>
    <cellStyle name="유입 3" xfId="7562"/>
    <cellStyle name="一般_GARMENT STEP FORM HK" xfId="1766"/>
    <cellStyle name="입력" xfId="2146" builtinId="20" customBuiltin="1"/>
    <cellStyle name="입력 10" xfId="1767"/>
    <cellStyle name="입력 11" xfId="1768"/>
    <cellStyle name="입력 12" xfId="1769"/>
    <cellStyle name="입력 13" xfId="1770"/>
    <cellStyle name="입력 14" xfId="1771"/>
    <cellStyle name="입력 15" xfId="1772"/>
    <cellStyle name="입력 16" xfId="1773"/>
    <cellStyle name="입력 17" xfId="1774"/>
    <cellStyle name="입력 18" xfId="1775"/>
    <cellStyle name="입력 19" xfId="1776"/>
    <cellStyle name="입력 2" xfId="1777"/>
    <cellStyle name="입력 2 2" xfId="4734"/>
    <cellStyle name="입력 2 3" xfId="4733"/>
    <cellStyle name="입력 20" xfId="1778"/>
    <cellStyle name="입력 21" xfId="1779"/>
    <cellStyle name="입력 22" xfId="1780"/>
    <cellStyle name="입력 23" xfId="1781"/>
    <cellStyle name="입력 24" xfId="1782"/>
    <cellStyle name="입력 25" xfId="1783"/>
    <cellStyle name="입력 26" xfId="1784"/>
    <cellStyle name="입력 27" xfId="1785"/>
    <cellStyle name="입력 28" xfId="1786"/>
    <cellStyle name="입력 29" xfId="1787"/>
    <cellStyle name="입력 3" xfId="1788"/>
    <cellStyle name="입력 3 2" xfId="4736"/>
    <cellStyle name="입력 3 2 2" xfId="4712"/>
    <cellStyle name="입력 3 2 2 2" xfId="7544"/>
    <cellStyle name="입력 3 2 3" xfId="7567"/>
    <cellStyle name="입력 3 3" xfId="4735"/>
    <cellStyle name="입력 30" xfId="1789"/>
    <cellStyle name="입력 31" xfId="1790"/>
    <cellStyle name="입력 32" xfId="3378"/>
    <cellStyle name="입력 32 2" xfId="11154"/>
    <cellStyle name="입력 4" xfId="1791"/>
    <cellStyle name="입력 5" xfId="1792"/>
    <cellStyle name="입력 6" xfId="1793"/>
    <cellStyle name="입력 7" xfId="1794"/>
    <cellStyle name="입력 8" xfId="1795"/>
    <cellStyle name="입력 9" xfId="1796"/>
    <cellStyle name="자리수" xfId="1797"/>
    <cellStyle name="자리수0" xfId="1798"/>
    <cellStyle name="제목" xfId="1799" builtinId="15" customBuiltin="1"/>
    <cellStyle name="제목 1" xfId="2139" builtinId="16" customBuiltin="1"/>
    <cellStyle name="제목 1 10" xfId="1800"/>
    <cellStyle name="제목 1 11" xfId="1801"/>
    <cellStyle name="제목 1 12" xfId="1802"/>
    <cellStyle name="제목 1 13" xfId="1803"/>
    <cellStyle name="제목 1 14" xfId="1804"/>
    <cellStyle name="제목 1 15" xfId="1805"/>
    <cellStyle name="제목 1 16" xfId="1806"/>
    <cellStyle name="제목 1 17" xfId="1807"/>
    <cellStyle name="제목 1 18" xfId="1808"/>
    <cellStyle name="제목 1 19" xfId="1809"/>
    <cellStyle name="제목 1 2" xfId="1810"/>
    <cellStyle name="제목 1 2 2" xfId="4740"/>
    <cellStyle name="제목 1 2 3" xfId="4739"/>
    <cellStyle name="제목 1 20" xfId="1811"/>
    <cellStyle name="제목 1 21" xfId="1812"/>
    <cellStyle name="제목 1 22" xfId="1813"/>
    <cellStyle name="제목 1 23" xfId="1814"/>
    <cellStyle name="제목 1 24" xfId="1815"/>
    <cellStyle name="제목 1 25" xfId="1816"/>
    <cellStyle name="제목 1 26" xfId="1817"/>
    <cellStyle name="제목 1 27" xfId="1818"/>
    <cellStyle name="제목 1 28" xfId="1819"/>
    <cellStyle name="제목 1 29" xfId="1820"/>
    <cellStyle name="제목 1 3" xfId="1821"/>
    <cellStyle name="제목 1 3 2" xfId="4742"/>
    <cellStyle name="제목 1 3 3" xfId="4741"/>
    <cellStyle name="제목 1 30" xfId="1822"/>
    <cellStyle name="제목 1 31" xfId="1823"/>
    <cellStyle name="제목 1 32" xfId="3380"/>
    <cellStyle name="제목 1 4" xfId="1824"/>
    <cellStyle name="제목 1 5" xfId="1825"/>
    <cellStyle name="제목 1 6" xfId="1826"/>
    <cellStyle name="제목 1 7" xfId="1827"/>
    <cellStyle name="제목 1 8" xfId="1828"/>
    <cellStyle name="제목 1 9" xfId="1829"/>
    <cellStyle name="제목 10" xfId="1830"/>
    <cellStyle name="제목 11" xfId="1831"/>
    <cellStyle name="제목 12" xfId="1832"/>
    <cellStyle name="제목 13" xfId="1833"/>
    <cellStyle name="제목 14" xfId="1834"/>
    <cellStyle name="제목 15" xfId="1835"/>
    <cellStyle name="제목 16" xfId="1836"/>
    <cellStyle name="제목 17" xfId="1837"/>
    <cellStyle name="제목 18" xfId="1838"/>
    <cellStyle name="제목 19" xfId="1839"/>
    <cellStyle name="제목 2" xfId="2140" builtinId="17" customBuiltin="1"/>
    <cellStyle name="제목 2 10" xfId="1840"/>
    <cellStyle name="제목 2 11" xfId="1841"/>
    <cellStyle name="제목 2 12" xfId="1842"/>
    <cellStyle name="제목 2 13" xfId="1843"/>
    <cellStyle name="제목 2 14" xfId="1844"/>
    <cellStyle name="제목 2 15" xfId="1845"/>
    <cellStyle name="제목 2 16" xfId="1846"/>
    <cellStyle name="제목 2 17" xfId="1847"/>
    <cellStyle name="제목 2 18" xfId="1848"/>
    <cellStyle name="제목 2 19" xfId="1849"/>
    <cellStyle name="제목 2 2" xfId="1850"/>
    <cellStyle name="제목 2 2 2" xfId="4744"/>
    <cellStyle name="제목 2 2 3" xfId="4743"/>
    <cellStyle name="제목 2 20" xfId="1851"/>
    <cellStyle name="제목 2 21" xfId="1852"/>
    <cellStyle name="제목 2 22" xfId="1853"/>
    <cellStyle name="제목 2 23" xfId="1854"/>
    <cellStyle name="제목 2 24" xfId="1855"/>
    <cellStyle name="제목 2 25" xfId="1856"/>
    <cellStyle name="제목 2 26" xfId="1857"/>
    <cellStyle name="제목 2 27" xfId="1858"/>
    <cellStyle name="제목 2 28" xfId="1859"/>
    <cellStyle name="제목 2 29" xfId="1860"/>
    <cellStyle name="제목 2 3" xfId="1861"/>
    <cellStyle name="제목 2 3 2" xfId="4746"/>
    <cellStyle name="제목 2 3 3" xfId="4745"/>
    <cellStyle name="제목 2 30" xfId="1862"/>
    <cellStyle name="제목 2 31" xfId="1863"/>
    <cellStyle name="제목 2 32" xfId="3381"/>
    <cellStyle name="제목 2 4" xfId="1864"/>
    <cellStyle name="제목 2 5" xfId="1865"/>
    <cellStyle name="제목 2 6" xfId="1866"/>
    <cellStyle name="제목 2 7" xfId="1867"/>
    <cellStyle name="제목 2 8" xfId="1868"/>
    <cellStyle name="제목 2 9" xfId="1869"/>
    <cellStyle name="제목 20" xfId="1870"/>
    <cellStyle name="제목 21" xfId="1871"/>
    <cellStyle name="제목 22" xfId="1872"/>
    <cellStyle name="제목 23" xfId="1873"/>
    <cellStyle name="제목 24" xfId="1874"/>
    <cellStyle name="제목 25" xfId="1875"/>
    <cellStyle name="제목 26" xfId="1876"/>
    <cellStyle name="제목 27" xfId="3341"/>
    <cellStyle name="제목 28" xfId="3379"/>
    <cellStyle name="제목 29" xfId="3657"/>
    <cellStyle name="제목 3" xfId="2141" builtinId="18" customBuiltin="1"/>
    <cellStyle name="제목 3 10" xfId="1877"/>
    <cellStyle name="제목 3 11" xfId="1878"/>
    <cellStyle name="제목 3 12" xfId="1879"/>
    <cellStyle name="제목 3 13" xfId="1880"/>
    <cellStyle name="제목 3 14" xfId="1881"/>
    <cellStyle name="제목 3 15" xfId="1882"/>
    <cellStyle name="제목 3 16" xfId="1883"/>
    <cellStyle name="제목 3 17" xfId="1884"/>
    <cellStyle name="제목 3 18" xfId="1885"/>
    <cellStyle name="제목 3 19" xfId="1886"/>
    <cellStyle name="제목 3 2" xfId="1887"/>
    <cellStyle name="제목 3 2 2" xfId="4748"/>
    <cellStyle name="제목 3 2 3" xfId="4747"/>
    <cellStyle name="제목 3 20" xfId="1888"/>
    <cellStyle name="제목 3 21" xfId="1889"/>
    <cellStyle name="제목 3 22" xfId="1890"/>
    <cellStyle name="제목 3 23" xfId="1891"/>
    <cellStyle name="제목 3 24" xfId="1892"/>
    <cellStyle name="제목 3 25" xfId="1893"/>
    <cellStyle name="제목 3 26" xfId="1894"/>
    <cellStyle name="제목 3 27" xfId="1895"/>
    <cellStyle name="제목 3 28" xfId="1896"/>
    <cellStyle name="제목 3 29" xfId="1897"/>
    <cellStyle name="제목 3 3" xfId="1898"/>
    <cellStyle name="제목 3 3 2" xfId="4750"/>
    <cellStyle name="제목 3 3 3" xfId="4749"/>
    <cellStyle name="제목 3 30" xfId="1899"/>
    <cellStyle name="제목 3 31" xfId="1900"/>
    <cellStyle name="제목 3 32" xfId="3382"/>
    <cellStyle name="제목 3 4" xfId="1901"/>
    <cellStyle name="제목 3 5" xfId="1902"/>
    <cellStyle name="제목 3 6" xfId="1903"/>
    <cellStyle name="제목 3 7" xfId="1904"/>
    <cellStyle name="제목 3 8" xfId="1905"/>
    <cellStyle name="제목 3 9" xfId="1906"/>
    <cellStyle name="제목 4" xfId="2142" builtinId="19" customBuiltin="1"/>
    <cellStyle name="제목 4 10" xfId="1907"/>
    <cellStyle name="제목 4 11" xfId="1908"/>
    <cellStyle name="제목 4 12" xfId="1909"/>
    <cellStyle name="제목 4 13" xfId="1910"/>
    <cellStyle name="제목 4 14" xfId="1911"/>
    <cellStyle name="제목 4 15" xfId="1912"/>
    <cellStyle name="제목 4 16" xfId="1913"/>
    <cellStyle name="제목 4 17" xfId="1914"/>
    <cellStyle name="제목 4 18" xfId="1915"/>
    <cellStyle name="제목 4 19" xfId="1916"/>
    <cellStyle name="제목 4 2" xfId="1917"/>
    <cellStyle name="제목 4 2 2" xfId="4752"/>
    <cellStyle name="제목 4 2 3" xfId="4751"/>
    <cellStyle name="제목 4 20" xfId="1918"/>
    <cellStyle name="제목 4 21" xfId="1919"/>
    <cellStyle name="제목 4 22" xfId="1920"/>
    <cellStyle name="제목 4 23" xfId="1921"/>
    <cellStyle name="제목 4 24" xfId="1922"/>
    <cellStyle name="제목 4 25" xfId="1923"/>
    <cellStyle name="제목 4 26" xfId="1924"/>
    <cellStyle name="제목 4 27" xfId="1925"/>
    <cellStyle name="제목 4 28" xfId="1926"/>
    <cellStyle name="제목 4 29" xfId="1927"/>
    <cellStyle name="제목 4 3" xfId="1928"/>
    <cellStyle name="제목 4 3 2" xfId="4754"/>
    <cellStyle name="제목 4 3 3" xfId="4753"/>
    <cellStyle name="제목 4 30" xfId="1929"/>
    <cellStyle name="제목 4 31" xfId="1930"/>
    <cellStyle name="제목 4 32" xfId="3383"/>
    <cellStyle name="제목 4 4" xfId="1931"/>
    <cellStyle name="제목 4 5" xfId="1932"/>
    <cellStyle name="제목 4 6" xfId="1933"/>
    <cellStyle name="제목 4 7" xfId="1934"/>
    <cellStyle name="제목 4 8" xfId="1935"/>
    <cellStyle name="제목 4 9" xfId="1936"/>
    <cellStyle name="제목 5" xfId="1937"/>
    <cellStyle name="제목 5 2" xfId="4756"/>
    <cellStyle name="제목 5 3" xfId="4755"/>
    <cellStyle name="제목 6" xfId="1938"/>
    <cellStyle name="제목 6 2" xfId="4758"/>
    <cellStyle name="제목 6 3" xfId="4757"/>
    <cellStyle name="제목 7" xfId="1939"/>
    <cellStyle name="제목 8" xfId="1940"/>
    <cellStyle name="제목 9" xfId="1941"/>
    <cellStyle name="제목1" xfId="1942"/>
    <cellStyle name="제목1 2" xfId="2250"/>
    <cellStyle name="제목2" xfId="1943"/>
    <cellStyle name="제목2 2" xfId="2251"/>
    <cellStyle name="좋은양식" xfId="1944"/>
    <cellStyle name="좋음" xfId="2143" builtinId="26" customBuiltin="1"/>
    <cellStyle name="좋음 10" xfId="1945"/>
    <cellStyle name="좋음 11" xfId="1946"/>
    <cellStyle name="좋음 12" xfId="1947"/>
    <cellStyle name="좋음 13" xfId="1948"/>
    <cellStyle name="좋음 14" xfId="1949"/>
    <cellStyle name="좋음 15" xfId="1950"/>
    <cellStyle name="좋음 16" xfId="1951"/>
    <cellStyle name="좋음 17" xfId="1952"/>
    <cellStyle name="좋음 18" xfId="1953"/>
    <cellStyle name="좋음 19" xfId="1954"/>
    <cellStyle name="좋음 2" xfId="1955"/>
    <cellStyle name="좋음 2 2" xfId="4763"/>
    <cellStyle name="좋음 2 3" xfId="4762"/>
    <cellStyle name="좋음 20" xfId="1956"/>
    <cellStyle name="좋음 21" xfId="1957"/>
    <cellStyle name="좋음 22" xfId="1958"/>
    <cellStyle name="좋음 23" xfId="1959"/>
    <cellStyle name="좋음 24" xfId="1960"/>
    <cellStyle name="좋음 25" xfId="1961"/>
    <cellStyle name="좋음 26" xfId="1962"/>
    <cellStyle name="좋음 27" xfId="1963"/>
    <cellStyle name="좋음 28" xfId="1964"/>
    <cellStyle name="좋음 29" xfId="1965"/>
    <cellStyle name="좋음 3" xfId="1966"/>
    <cellStyle name="좋음 3 2" xfId="4765"/>
    <cellStyle name="좋음 3 3" xfId="4764"/>
    <cellStyle name="좋음 30" xfId="1967"/>
    <cellStyle name="좋음 31" xfId="1968"/>
    <cellStyle name="좋음 32" xfId="3384"/>
    <cellStyle name="좋음 4" xfId="1969"/>
    <cellStyle name="좋음 5" xfId="1970"/>
    <cellStyle name="좋음 6" xfId="1971"/>
    <cellStyle name="좋음 7" xfId="1972"/>
    <cellStyle name="좋음 8" xfId="1973"/>
    <cellStyle name="좋음 9" xfId="1974"/>
    <cellStyle name="지정되지 않음" xfId="1975"/>
    <cellStyle name="钎霖_惫寇bal" xfId="1976"/>
    <cellStyle name="千分位[0]_GARMENT STEP FORM HK" xfId="1977"/>
    <cellStyle name="千分位_GARMENT STEP FORM HK" xfId="1978"/>
    <cellStyle name="千位分隔[0]_심천지점 연체채권 보고서" xfId="1979"/>
    <cellStyle name="출력" xfId="2147" builtinId="21" customBuiltin="1"/>
    <cellStyle name="출력 10" xfId="1980"/>
    <cellStyle name="출력 11" xfId="1981"/>
    <cellStyle name="출력 12" xfId="1982"/>
    <cellStyle name="출력 13" xfId="1983"/>
    <cellStyle name="출력 14" xfId="1984"/>
    <cellStyle name="출력 15" xfId="1985"/>
    <cellStyle name="출력 16" xfId="1986"/>
    <cellStyle name="출력 17" xfId="1987"/>
    <cellStyle name="출력 18" xfId="1988"/>
    <cellStyle name="출력 19" xfId="1989"/>
    <cellStyle name="출력 2" xfId="1990"/>
    <cellStyle name="출력 2 2" xfId="4771"/>
    <cellStyle name="출력 2 3" xfId="4770"/>
    <cellStyle name="출력 2 4" xfId="5552"/>
    <cellStyle name="출력 20" xfId="1991"/>
    <cellStyle name="출력 21" xfId="1992"/>
    <cellStyle name="출력 22" xfId="1993"/>
    <cellStyle name="출력 23" xfId="1994"/>
    <cellStyle name="출력 24" xfId="1995"/>
    <cellStyle name="출력 25" xfId="1996"/>
    <cellStyle name="출력 26" xfId="1997"/>
    <cellStyle name="출력 27" xfId="1998"/>
    <cellStyle name="출력 28" xfId="1999"/>
    <cellStyle name="출력 29" xfId="2000"/>
    <cellStyle name="출력 3" xfId="2001"/>
    <cellStyle name="출력 3 2" xfId="4773"/>
    <cellStyle name="출력 3 2 2" xfId="5555"/>
    <cellStyle name="출력 3 3" xfId="5554"/>
    <cellStyle name="출력 3 4" xfId="4772"/>
    <cellStyle name="출력 30" xfId="2002"/>
    <cellStyle name="출력 31" xfId="2003"/>
    <cellStyle name="출력 32" xfId="3385"/>
    <cellStyle name="출력 4" xfId="2004"/>
    <cellStyle name="출력 5" xfId="2005"/>
    <cellStyle name="출력 6" xfId="2006"/>
    <cellStyle name="출력 7" xfId="2007"/>
    <cellStyle name="출력 8" xfId="2008"/>
    <cellStyle name="출력 9" xfId="2009"/>
    <cellStyle name="콤냡?&lt;_x000f_$??: `1_1" xfId="2010"/>
    <cellStyle name="콤냡?&lt;_x000f_$??:_x0009_`1_1" xfId="2011"/>
    <cellStyle name="콤마 [0]" xfId="2012"/>
    <cellStyle name="콤마_  RANGE " xfId="2013"/>
    <cellStyle name="통T" xfId="2014"/>
    <cellStyle name="通貨 [0.00]_BOND SELL LIST" xfId="2015"/>
    <cellStyle name="통화 [0] 2" xfId="2016"/>
    <cellStyle name="통화 [0] 2 2" xfId="3313"/>
    <cellStyle name="통화 [0] 2 2 2" xfId="3314"/>
    <cellStyle name="통화 [0] 2 2 3" xfId="3315"/>
    <cellStyle name="통화 [0] 2 3" xfId="3316"/>
    <cellStyle name="통화 [0] 2 3 2" xfId="3317"/>
    <cellStyle name="통화 [0] 2 3 3" xfId="3318"/>
    <cellStyle name="통화 [0] 3" xfId="2017"/>
    <cellStyle name="通貨_BOND SELL LIST" xfId="2018"/>
    <cellStyle name="트럭" xfId="2019"/>
    <cellStyle name="퍼센트" xfId="2020"/>
    <cellStyle name="평" xfId="2021"/>
    <cellStyle name="표준" xfId="0" builtinId="0" customBuiltin="1"/>
    <cellStyle name="표준 10" xfId="2022"/>
    <cellStyle name="표준 10 2" xfId="2023"/>
    <cellStyle name="표준 10 2 2" xfId="4784"/>
    <cellStyle name="표준 10 3" xfId="4783"/>
    <cellStyle name="표준 11" xfId="2024"/>
    <cellStyle name="표준 11 2" xfId="4786"/>
    <cellStyle name="표준 12" xfId="2025"/>
    <cellStyle name="표준 12 2" xfId="4787"/>
    <cellStyle name="표준 13" xfId="2026"/>
    <cellStyle name="표준 13 2" xfId="4788"/>
    <cellStyle name="표준 14" xfId="2027"/>
    <cellStyle name="표준 14 2" xfId="4789"/>
    <cellStyle name="표준 15" xfId="2028"/>
    <cellStyle name="표준 15 2" xfId="3319"/>
    <cellStyle name="표준 15 3" xfId="4790"/>
    <cellStyle name="표준 16" xfId="2029"/>
    <cellStyle name="표준 17" xfId="2030"/>
    <cellStyle name="표준 18" xfId="2031"/>
    <cellStyle name="표준 19" xfId="2032"/>
    <cellStyle name="표준 2" xfId="3320"/>
    <cellStyle name="표준 2 10" xfId="2033"/>
    <cellStyle name="표준 2 11" xfId="2034"/>
    <cellStyle name="표준 2 12" xfId="2035"/>
    <cellStyle name="표준 2 13" xfId="2036"/>
    <cellStyle name="표준 2 14" xfId="2037"/>
    <cellStyle name="표준 2 2" xfId="2038"/>
    <cellStyle name="표준 2 2 10" xfId="2039"/>
    <cellStyle name="표준 2 2 11" xfId="2040"/>
    <cellStyle name="표준 2 2 12" xfId="2041"/>
    <cellStyle name="표준 2 2 13" xfId="2042"/>
    <cellStyle name="표준 2 2 14" xfId="2043"/>
    <cellStyle name="표준 2 2 2" xfId="2044"/>
    <cellStyle name="표준 2 2 2 10" xfId="2045"/>
    <cellStyle name="표준 2 2 2 11" xfId="2046"/>
    <cellStyle name="표준 2 2 2 12" xfId="2047"/>
    <cellStyle name="표준 2 2 2 13" xfId="4793"/>
    <cellStyle name="표준 2 2 2 2" xfId="2048"/>
    <cellStyle name="표준 2 2 2 2 2" xfId="3321"/>
    <cellStyle name="표준 2 2 2 3" xfId="2049"/>
    <cellStyle name="표준 2 2 2 4" xfId="2050"/>
    <cellStyle name="표준 2 2 2 5" xfId="2051"/>
    <cellStyle name="표준 2 2 2 6" xfId="2052"/>
    <cellStyle name="표준 2 2 2 7" xfId="2053"/>
    <cellStyle name="표준 2 2 2 8" xfId="2054"/>
    <cellStyle name="표준 2 2 2 9" xfId="2055"/>
    <cellStyle name="표준 2 2 3" xfId="2056"/>
    <cellStyle name="표준 2 2 3 2" xfId="3323"/>
    <cellStyle name="표준 2 2 3 2 2" xfId="3324"/>
    <cellStyle name="표준 2 2 3 2 2 2" xfId="3325"/>
    <cellStyle name="표준 2 2 3 3" xfId="3322"/>
    <cellStyle name="표준 2 2 3 4" xfId="4794"/>
    <cellStyle name="표준 2 2 4" xfId="2057"/>
    <cellStyle name="표준 2 2 4 2" xfId="4795"/>
    <cellStyle name="표준 2 2 5" xfId="2058"/>
    <cellStyle name="표준 2 2 5 2" xfId="4792"/>
    <cellStyle name="표준 2 2 6" xfId="2059"/>
    <cellStyle name="표준 2 2 7" xfId="2060"/>
    <cellStyle name="표준 2 2 8" xfId="2061"/>
    <cellStyle name="표준 2 2 9" xfId="2062"/>
    <cellStyle name="표준 2 25" xfId="2063"/>
    <cellStyle name="표준 2 3" xfId="2064"/>
    <cellStyle name="표준 2 3 2" xfId="2065"/>
    <cellStyle name="표준 2 3 2 2" xfId="4798"/>
    <cellStyle name="표준 2 3 3" xfId="3326"/>
    <cellStyle name="표준 2 4" xfId="2066"/>
    <cellStyle name="표준 2 4 2" xfId="2067"/>
    <cellStyle name="표준 2 4 2 2" xfId="4799"/>
    <cellStyle name="표준 2 5" xfId="2068"/>
    <cellStyle name="표준 2 5 2" xfId="4800"/>
    <cellStyle name="표준 2 6" xfId="2069"/>
    <cellStyle name="표준 2 7" xfId="2070"/>
    <cellStyle name="표준 2 8" xfId="2071"/>
    <cellStyle name="표준 2 9" xfId="2072"/>
    <cellStyle name="표준 20" xfId="2073"/>
    <cellStyle name="표준 21" xfId="2074"/>
    <cellStyle name="표준 22" xfId="2075"/>
    <cellStyle name="표준 23" xfId="2076"/>
    <cellStyle name="표준 24" xfId="3338"/>
    <cellStyle name="표준 25" xfId="3337"/>
    <cellStyle name="표준 25 2" xfId="11151"/>
    <cellStyle name="표준 25 2 2" xfId="11238"/>
    <cellStyle name="표준 25 3" xfId="11167"/>
    <cellStyle name="표준 25 4" xfId="11218"/>
    <cellStyle name="표준 3" xfId="2077"/>
    <cellStyle name="표준 3 10" xfId="2078"/>
    <cellStyle name="표준 3 2" xfId="2079"/>
    <cellStyle name="표준 3 2 2" xfId="2080"/>
    <cellStyle name="표준 3 2 2 2" xfId="4804"/>
    <cellStyle name="표준 3 2 3" xfId="4803"/>
    <cellStyle name="표준 3 3" xfId="2081"/>
    <cellStyle name="표준 3 3 2" xfId="2082"/>
    <cellStyle name="표준 3 3 2 2" xfId="4805"/>
    <cellStyle name="표준 3 3 3" xfId="3327"/>
    <cellStyle name="표준 3 4" xfId="4806"/>
    <cellStyle name="표준 3 5" xfId="4807"/>
    <cellStyle name="표준 32 10" xfId="2083"/>
    <cellStyle name="표준 33" xfId="2084"/>
    <cellStyle name="표준 34" xfId="2085"/>
    <cellStyle name="표준 35" xfId="2086"/>
    <cellStyle name="표준 36" xfId="2087"/>
    <cellStyle name="표준 37" xfId="2088"/>
    <cellStyle name="표준 38" xfId="2089"/>
    <cellStyle name="표준 39" xfId="2090"/>
    <cellStyle name="표준 4" xfId="2091"/>
    <cellStyle name="표준 4 2" xfId="2092"/>
    <cellStyle name="표준 4 2 2" xfId="3329"/>
    <cellStyle name="표준 4 2 2 2" xfId="4811"/>
    <cellStyle name="표준 4 2 3" xfId="4810"/>
    <cellStyle name="표준 4 3" xfId="2093"/>
    <cellStyle name="표준 4 3 2" xfId="3331"/>
    <cellStyle name="표준 4 3 2 2" xfId="3332"/>
    <cellStyle name="표준 4 3 3" xfId="3330"/>
    <cellStyle name="표준 4 3 4" xfId="4812"/>
    <cellStyle name="표준 4 4" xfId="2094"/>
    <cellStyle name="표준 4 5" xfId="3328"/>
    <cellStyle name="표준 40" xfId="2095"/>
    <cellStyle name="표준 41" xfId="2096"/>
    <cellStyle name="표준 42" xfId="2097"/>
    <cellStyle name="표준 43" xfId="2098"/>
    <cellStyle name="표준 46" xfId="2099"/>
    <cellStyle name="표준 47" xfId="2100"/>
    <cellStyle name="표준 48" xfId="2101"/>
    <cellStyle name="표준 49" xfId="2102"/>
    <cellStyle name="표준 5" xfId="2103"/>
    <cellStyle name="표준 5 2" xfId="2104"/>
    <cellStyle name="표준 5 2 2" xfId="4815"/>
    <cellStyle name="표준 5 3" xfId="3333"/>
    <cellStyle name="표준 5 3 2" xfId="4816"/>
    <cellStyle name="표준 5 4" xfId="4814"/>
    <cellStyle name="표준 5 5" xfId="3653"/>
    <cellStyle name="표준 5 5 2" xfId="11231"/>
    <cellStyle name="표준 5 5 3" xfId="11168"/>
    <cellStyle name="표준 6" xfId="2105"/>
    <cellStyle name="표준 6 2" xfId="2106"/>
    <cellStyle name="표준 6 2 2" xfId="4818"/>
    <cellStyle name="표준 6 3" xfId="4819"/>
    <cellStyle name="표준 6 4" xfId="4817"/>
    <cellStyle name="표준 6 5" xfId="3687"/>
    <cellStyle name="표준 6 5 2" xfId="11232"/>
    <cellStyle name="표준 6 5 3" xfId="11169"/>
    <cellStyle name="표준 69 3" xfId="2107"/>
    <cellStyle name="표준 7" xfId="3334"/>
    <cellStyle name="표준 7 2" xfId="2108"/>
    <cellStyle name="표준 7 2 2" xfId="4822"/>
    <cellStyle name="표준 7 3" xfId="4821"/>
    <cellStyle name="표준 7 4" xfId="3689"/>
    <cellStyle name="표준 7 4 2" xfId="11234"/>
    <cellStyle name="표준 7 4 3" xfId="11171"/>
    <cellStyle name="표준 8" xfId="3335"/>
    <cellStyle name="표준 8 2" xfId="4824"/>
    <cellStyle name="표준 8 3" xfId="4823"/>
    <cellStyle name="표준 8 4" xfId="3724"/>
    <cellStyle name="표준 8 4 2" xfId="11235"/>
    <cellStyle name="표준 8 4 3" xfId="11172"/>
    <cellStyle name="표준 88" xfId="2109"/>
    <cellStyle name="표준 89" xfId="2110"/>
    <cellStyle name="표준 9" xfId="2111"/>
    <cellStyle name="표준 9 2" xfId="4828"/>
    <cellStyle name="표준 9 3" xfId="4829"/>
    <cellStyle name="표준 9 4" xfId="4827"/>
    <cellStyle name="標準_ACCRUED INT9812" xfId="2112"/>
    <cellStyle name="표준_Sheet1" xfId="2113"/>
    <cellStyle name="표준_우리금융카드부문 1" xfId="2114"/>
    <cellStyle name="표준_자회사결산실적_2002.03" xfId="2115"/>
    <cellStyle name="표준_재무분석자료 수정 7_Fact Book (2009 1Q)목차" xfId="2116"/>
    <cellStyle name="표준_충당금예측" xfId="2117"/>
    <cellStyle name="하이퍼링크" xfId="2118" builtinId="8"/>
    <cellStyle name="합산" xfId="2119"/>
    <cellStyle name="합산 2" xfId="3336"/>
    <cellStyle name="桁?切り [0.00]_Hitachi M Report 0527 Fax Cover" xfId="2120"/>
    <cellStyle name="桁?切り_Hitachi M Report 0527 Fax Cover" xfId="2121"/>
    <cellStyle name="桁区切り [0.00]_FLCCHECKTOKYO(0106)" xfId="2122"/>
    <cellStyle name="桁区切り_FLCCHECKTOKYO(0106)" xfId="2123"/>
    <cellStyle name="貨幣 [0]_GARMENT STEP FORM HK" xfId="2124"/>
    <cellStyle name="貨幣_GARMENT STEP FORM HK" xfId="2125"/>
    <cellStyle name="화폐기호" xfId="2126"/>
    <cellStyle name="화폐기호 2" xfId="3386"/>
    <cellStyle name="화폐기호0" xfId="2127"/>
    <cellStyle name="화폐기호0 2" xfId="3387"/>
    <cellStyle name="확인" xfId="2128"/>
  </cellStyles>
  <dxfs count="0"/>
  <tableStyles count="0" defaultTableStyle="TableStyleMedium9" defaultPivotStyle="PivotStyleLight16"/>
  <colors>
    <mruColors>
      <color rgb="FFFFFFCC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7661312"/>
        <c:axId val="397880704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8149376"/>
        <c:axId val="318150912"/>
      </c:lineChart>
      <c:catAx>
        <c:axId val="3976613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397880704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397880704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397661312"/>
        <c:crosses val="autoZero"/>
        <c:crossBetween val="between"/>
      </c:valAx>
      <c:catAx>
        <c:axId val="318149376"/>
        <c:scaling>
          <c:orientation val="minMax"/>
        </c:scaling>
        <c:delete val="1"/>
        <c:axPos val="b"/>
        <c:majorTickMark val="out"/>
        <c:minorTickMark val="none"/>
        <c:tickLblPos val="nextTo"/>
        <c:crossAx val="318150912"/>
        <c:crosses val="autoZero"/>
        <c:auto val="0"/>
        <c:lblAlgn val="ctr"/>
        <c:lblOffset val="100"/>
        <c:noMultiLvlLbl val="0"/>
      </c:catAx>
      <c:valAx>
        <c:axId val="318150912"/>
        <c:scaling>
          <c:orientation val="minMax"/>
          <c:min val="4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318149376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486016"/>
        <c:axId val="320520960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522496"/>
        <c:axId val="321781760"/>
      </c:lineChart>
      <c:catAx>
        <c:axId val="3204860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320520960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320520960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320486016"/>
        <c:crosses val="autoZero"/>
        <c:crossBetween val="between"/>
      </c:valAx>
      <c:catAx>
        <c:axId val="320522496"/>
        <c:scaling>
          <c:orientation val="minMax"/>
        </c:scaling>
        <c:delete val="1"/>
        <c:axPos val="b"/>
        <c:majorTickMark val="out"/>
        <c:minorTickMark val="none"/>
        <c:tickLblPos val="nextTo"/>
        <c:crossAx val="321781760"/>
        <c:crosses val="autoZero"/>
        <c:auto val="0"/>
        <c:lblAlgn val="ctr"/>
        <c:lblOffset val="100"/>
        <c:noMultiLvlLbl val="0"/>
      </c:catAx>
      <c:valAx>
        <c:axId val="321781760"/>
        <c:scaling>
          <c:orientation val="minMax"/>
          <c:min val="4000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320522496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808256"/>
        <c:axId val="321810432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811968"/>
        <c:axId val="321813504"/>
      </c:lineChart>
      <c:catAx>
        <c:axId val="321808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321810432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321810432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321808256"/>
        <c:crosses val="autoZero"/>
        <c:crossBetween val="between"/>
      </c:valAx>
      <c:catAx>
        <c:axId val="321811968"/>
        <c:scaling>
          <c:orientation val="minMax"/>
        </c:scaling>
        <c:delete val="1"/>
        <c:axPos val="b"/>
        <c:majorTickMark val="out"/>
        <c:minorTickMark val="none"/>
        <c:tickLblPos val="nextTo"/>
        <c:crossAx val="321813504"/>
        <c:crosses val="autoZero"/>
        <c:auto val="0"/>
        <c:lblAlgn val="ctr"/>
        <c:lblOffset val="100"/>
        <c:noMultiLvlLbl val="0"/>
      </c:catAx>
      <c:valAx>
        <c:axId val="321813504"/>
        <c:scaling>
          <c:orientation val="minMax"/>
          <c:min val="4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321811968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053248"/>
        <c:axId val="322055168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056960"/>
        <c:axId val="322058496"/>
      </c:lineChart>
      <c:catAx>
        <c:axId val="3220532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322055168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322055168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322053248"/>
        <c:crosses val="autoZero"/>
        <c:crossBetween val="between"/>
      </c:valAx>
      <c:catAx>
        <c:axId val="322056960"/>
        <c:scaling>
          <c:orientation val="minMax"/>
        </c:scaling>
        <c:delete val="1"/>
        <c:axPos val="b"/>
        <c:majorTickMark val="out"/>
        <c:minorTickMark val="none"/>
        <c:tickLblPos val="nextTo"/>
        <c:crossAx val="322058496"/>
        <c:crosses val="autoZero"/>
        <c:auto val="0"/>
        <c:lblAlgn val="ctr"/>
        <c:lblOffset val="100"/>
        <c:noMultiLvlLbl val="0"/>
      </c:catAx>
      <c:valAx>
        <c:axId val="322058496"/>
        <c:scaling>
          <c:orientation val="minMax"/>
          <c:min val="4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322056960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/>
      <c:area3DChart>
        <c:grouping val="percentStacked"/>
        <c:varyColors val="0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3"/>
          <c:order val="3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1569920"/>
        <c:axId val="341571456"/>
        <c:axId val="0"/>
      </c:area3DChart>
      <c:catAx>
        <c:axId val="341569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ko-KR"/>
          </a:p>
        </c:txPr>
        <c:crossAx val="341571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15714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ko-KR"/>
          </a:p>
        </c:txPr>
        <c:crossAx val="341569920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/>
      <c:area3DChart>
        <c:grouping val="percentStacked"/>
        <c:varyColors val="0"/>
        <c:ser>
          <c:idx val="0"/>
          <c:order val="0"/>
          <c:tx>
            <c:v>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tx>
            <c:v>#REF!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3"/>
          <c:order val="3"/>
          <c:tx>
            <c:v>#REF!</c:v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8287488"/>
        <c:axId val="397611776"/>
        <c:axId val="0"/>
      </c:area3DChart>
      <c:catAx>
        <c:axId val="3882874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ko-KR"/>
          </a:p>
        </c:txPr>
        <c:crossAx val="397611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76117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ko-KR"/>
          </a:p>
        </c:txPr>
        <c:crossAx val="388287488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/>
      <c:area3DChart>
        <c:grouping val="percentStacked"/>
        <c:varyColors val="0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3"/>
          <c:order val="3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9154816"/>
        <c:axId val="319156608"/>
        <c:axId val="0"/>
      </c:area3DChart>
      <c:catAx>
        <c:axId val="3191548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ko-KR"/>
          </a:p>
        </c:txPr>
        <c:crossAx val="319156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9156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ko-KR"/>
          </a:p>
        </c:txPr>
        <c:crossAx val="319154816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236736"/>
        <c:axId val="293238656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240192"/>
        <c:axId val="293250176"/>
      </c:lineChart>
      <c:catAx>
        <c:axId val="2932367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293238656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293238656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293236736"/>
        <c:crosses val="autoZero"/>
        <c:crossBetween val="between"/>
      </c:valAx>
      <c:catAx>
        <c:axId val="293240192"/>
        <c:scaling>
          <c:orientation val="minMax"/>
        </c:scaling>
        <c:delete val="1"/>
        <c:axPos val="b"/>
        <c:majorTickMark val="out"/>
        <c:minorTickMark val="none"/>
        <c:tickLblPos val="nextTo"/>
        <c:crossAx val="293250176"/>
        <c:crosses val="autoZero"/>
        <c:auto val="0"/>
        <c:lblAlgn val="ctr"/>
        <c:lblOffset val="100"/>
        <c:noMultiLvlLbl val="0"/>
      </c:catAx>
      <c:valAx>
        <c:axId val="293250176"/>
        <c:scaling>
          <c:orientation val="minMax"/>
          <c:min val="4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293240192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711" r="0.75000000000000711" t="1" header="0.5" footer="0.5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297152"/>
        <c:axId val="293299328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300864"/>
        <c:axId val="293302656"/>
      </c:lineChart>
      <c:catAx>
        <c:axId val="2932971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293299328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293299328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293297152"/>
        <c:crosses val="autoZero"/>
        <c:crossBetween val="between"/>
      </c:valAx>
      <c:catAx>
        <c:axId val="293300864"/>
        <c:scaling>
          <c:orientation val="minMax"/>
        </c:scaling>
        <c:delete val="1"/>
        <c:axPos val="b"/>
        <c:majorTickMark val="out"/>
        <c:minorTickMark val="none"/>
        <c:tickLblPos val="nextTo"/>
        <c:crossAx val="293302656"/>
        <c:crosses val="autoZero"/>
        <c:auto val="0"/>
        <c:lblAlgn val="ctr"/>
        <c:lblOffset val="100"/>
        <c:noMultiLvlLbl val="0"/>
      </c:catAx>
      <c:valAx>
        <c:axId val="293302656"/>
        <c:scaling>
          <c:orientation val="minMax"/>
          <c:min val="4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293300864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711" r="0.75000000000000711" t="1" header="0.5" footer="0.5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87040"/>
        <c:axId val="317289216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90752"/>
        <c:axId val="317296640"/>
      </c:lineChart>
      <c:catAx>
        <c:axId val="317287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317289216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317289216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317287040"/>
        <c:crosses val="autoZero"/>
        <c:crossBetween val="between"/>
      </c:valAx>
      <c:catAx>
        <c:axId val="317290752"/>
        <c:scaling>
          <c:orientation val="minMax"/>
        </c:scaling>
        <c:delete val="1"/>
        <c:axPos val="b"/>
        <c:majorTickMark val="out"/>
        <c:minorTickMark val="none"/>
        <c:tickLblPos val="nextTo"/>
        <c:crossAx val="317296640"/>
        <c:crosses val="autoZero"/>
        <c:auto val="0"/>
        <c:lblAlgn val="ctr"/>
        <c:lblOffset val="100"/>
        <c:noMultiLvlLbl val="0"/>
      </c:catAx>
      <c:valAx>
        <c:axId val="317296640"/>
        <c:scaling>
          <c:orientation val="minMax"/>
          <c:min val="4000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317290752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466496"/>
        <c:axId val="317476864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478400"/>
        <c:axId val="317479936"/>
      </c:lineChart>
      <c:catAx>
        <c:axId val="3174664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317476864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317476864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317466496"/>
        <c:crosses val="autoZero"/>
        <c:crossBetween val="between"/>
      </c:valAx>
      <c:catAx>
        <c:axId val="317478400"/>
        <c:scaling>
          <c:orientation val="minMax"/>
        </c:scaling>
        <c:delete val="1"/>
        <c:axPos val="b"/>
        <c:majorTickMark val="out"/>
        <c:minorTickMark val="none"/>
        <c:tickLblPos val="nextTo"/>
        <c:crossAx val="317479936"/>
        <c:crosses val="autoZero"/>
        <c:auto val="0"/>
        <c:lblAlgn val="ctr"/>
        <c:lblOffset val="100"/>
        <c:noMultiLvlLbl val="0"/>
      </c:catAx>
      <c:valAx>
        <c:axId val="317479936"/>
        <c:scaling>
          <c:orientation val="minMax"/>
          <c:min val="4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317478400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658240"/>
        <c:axId val="317660160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661952"/>
        <c:axId val="317663488"/>
      </c:lineChart>
      <c:catAx>
        <c:axId val="3176582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317660160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317660160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317658240"/>
        <c:crosses val="autoZero"/>
        <c:crossBetween val="between"/>
      </c:valAx>
      <c:catAx>
        <c:axId val="317661952"/>
        <c:scaling>
          <c:orientation val="minMax"/>
        </c:scaling>
        <c:delete val="1"/>
        <c:axPos val="b"/>
        <c:majorTickMark val="out"/>
        <c:minorTickMark val="none"/>
        <c:tickLblPos val="nextTo"/>
        <c:crossAx val="317663488"/>
        <c:crosses val="autoZero"/>
        <c:auto val="0"/>
        <c:lblAlgn val="ctr"/>
        <c:lblOffset val="100"/>
        <c:noMultiLvlLbl val="0"/>
      </c:catAx>
      <c:valAx>
        <c:axId val="317663488"/>
        <c:scaling>
          <c:orientation val="minMax"/>
          <c:min val="4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317661952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715584"/>
        <c:axId val="317717504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920000"/>
        <c:axId val="317921536"/>
      </c:lineChart>
      <c:catAx>
        <c:axId val="3177155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317717504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317717504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317715584"/>
        <c:crosses val="autoZero"/>
        <c:crossBetween val="between"/>
      </c:valAx>
      <c:catAx>
        <c:axId val="317920000"/>
        <c:scaling>
          <c:orientation val="minMax"/>
        </c:scaling>
        <c:delete val="1"/>
        <c:axPos val="b"/>
        <c:majorTickMark val="out"/>
        <c:minorTickMark val="none"/>
        <c:tickLblPos val="nextTo"/>
        <c:crossAx val="317921536"/>
        <c:crosses val="autoZero"/>
        <c:auto val="0"/>
        <c:lblAlgn val="ctr"/>
        <c:lblOffset val="100"/>
        <c:noMultiLvlLbl val="0"/>
      </c:catAx>
      <c:valAx>
        <c:axId val="317921536"/>
        <c:scaling>
          <c:orientation val="minMax"/>
          <c:min val="4000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317920000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956480"/>
        <c:axId val="317958400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968384"/>
        <c:axId val="317969920"/>
      </c:lineChart>
      <c:catAx>
        <c:axId val="3179564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317958400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317958400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317956480"/>
        <c:crosses val="autoZero"/>
        <c:crossBetween val="between"/>
      </c:valAx>
      <c:catAx>
        <c:axId val="317968384"/>
        <c:scaling>
          <c:orientation val="minMax"/>
        </c:scaling>
        <c:delete val="1"/>
        <c:axPos val="b"/>
        <c:majorTickMark val="out"/>
        <c:minorTickMark val="none"/>
        <c:tickLblPos val="nextTo"/>
        <c:crossAx val="317969920"/>
        <c:crosses val="autoZero"/>
        <c:auto val="0"/>
        <c:lblAlgn val="ctr"/>
        <c:lblOffset val="100"/>
        <c:noMultiLvlLbl val="0"/>
      </c:catAx>
      <c:valAx>
        <c:axId val="317969920"/>
        <c:scaling>
          <c:orientation val="minMax"/>
          <c:min val="4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317968384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Dow-Jones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5"/>
              <c:pt idx="0">
                <c:v>2001.12.28</c:v>
              </c:pt>
              <c:pt idx="1">
                <c:v>2002.1.15</c:v>
              </c:pt>
              <c:pt idx="2">
                <c:v>2002.1.31</c:v>
              </c:pt>
              <c:pt idx="3">
                <c:v>2002.2.15</c:v>
              </c:pt>
              <c:pt idx="4">
                <c:v>2002.2.28</c:v>
              </c:pt>
              <c:pt idx="5">
                <c:v>2002.3.15</c:v>
              </c:pt>
              <c:pt idx="6">
                <c:v>2002.3.29</c:v>
              </c:pt>
              <c:pt idx="7">
                <c:v>2002.4.15</c:v>
              </c:pt>
              <c:pt idx="8">
                <c:v>2002.4.30</c:v>
              </c:pt>
              <c:pt idx="9">
                <c:v>2002.5.15</c:v>
              </c:pt>
              <c:pt idx="10">
                <c:v>2002.5.31</c:v>
              </c:pt>
              <c:pt idx="11">
                <c:v>2002.6.14</c:v>
              </c:pt>
              <c:pt idx="12">
                <c:v>2002.6.28</c:v>
              </c:pt>
              <c:pt idx="13">
                <c:v>2002.1.75</c:v>
              </c:pt>
              <c:pt idx="14">
                <c:v>2002.7.25</c:v>
              </c:pt>
            </c:strLit>
          </c:cat>
          <c:val>
            <c:numLit>
              <c:formatCode>General</c:formatCode>
              <c:ptCount val="15"/>
              <c:pt idx="0">
                <c:v>10022</c:v>
              </c:pt>
              <c:pt idx="1">
                <c:v>9924</c:v>
              </c:pt>
              <c:pt idx="2">
                <c:v>9920</c:v>
              </c:pt>
              <c:pt idx="3">
                <c:v>9844</c:v>
              </c:pt>
              <c:pt idx="4">
                <c:v>10106</c:v>
              </c:pt>
              <c:pt idx="5">
                <c:v>10607</c:v>
              </c:pt>
              <c:pt idx="6">
                <c:v>10404</c:v>
              </c:pt>
              <c:pt idx="7">
                <c:v>10094</c:v>
              </c:pt>
              <c:pt idx="8">
                <c:v>9946</c:v>
              </c:pt>
              <c:pt idx="9">
                <c:v>10244</c:v>
              </c:pt>
              <c:pt idx="10">
                <c:v>9925</c:v>
              </c:pt>
              <c:pt idx="11">
                <c:v>9474</c:v>
              </c:pt>
              <c:pt idx="12">
                <c:v>9243</c:v>
              </c:pt>
              <c:pt idx="13">
                <c:v>8639</c:v>
              </c:pt>
              <c:pt idx="14">
                <c:v>8186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8922112"/>
        <c:axId val="318928384"/>
      </c:lineChart>
      <c:lineChart>
        <c:grouping val="standard"/>
        <c:varyColors val="0"/>
        <c:ser>
          <c:idx val="0"/>
          <c:order val="1"/>
          <c:tx>
            <c:v>KB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5"/>
              <c:pt idx="0">
                <c:v>49800</c:v>
              </c:pt>
              <c:pt idx="1">
                <c:v>51900</c:v>
              </c:pt>
              <c:pt idx="2">
                <c:v>57700</c:v>
              </c:pt>
              <c:pt idx="3">
                <c:v>59600</c:v>
              </c:pt>
              <c:pt idx="4">
                <c:v>57900</c:v>
              </c:pt>
              <c:pt idx="5">
                <c:v>56200</c:v>
              </c:pt>
              <c:pt idx="6">
                <c:v>55500</c:v>
              </c:pt>
              <c:pt idx="7">
                <c:v>58700</c:v>
              </c:pt>
              <c:pt idx="8">
                <c:v>58900</c:v>
              </c:pt>
              <c:pt idx="9">
                <c:v>62600</c:v>
              </c:pt>
              <c:pt idx="10">
                <c:v>62700</c:v>
              </c:pt>
              <c:pt idx="11">
                <c:v>60600</c:v>
              </c:pt>
              <c:pt idx="12">
                <c:v>58400</c:v>
              </c:pt>
              <c:pt idx="13">
                <c:v>60200</c:v>
              </c:pt>
              <c:pt idx="14">
                <c:v>55400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8929920"/>
        <c:axId val="318931712"/>
      </c:lineChart>
      <c:catAx>
        <c:axId val="3189221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318928384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318928384"/>
        <c:scaling>
          <c:orientation val="minMax"/>
          <c:max val="12000"/>
          <c:min val="7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318922112"/>
        <c:crosses val="autoZero"/>
        <c:crossBetween val="between"/>
      </c:valAx>
      <c:catAx>
        <c:axId val="318929920"/>
        <c:scaling>
          <c:orientation val="minMax"/>
        </c:scaling>
        <c:delete val="1"/>
        <c:axPos val="b"/>
        <c:majorTickMark val="out"/>
        <c:minorTickMark val="none"/>
        <c:tickLblPos val="nextTo"/>
        <c:crossAx val="318931712"/>
        <c:crosses val="autoZero"/>
        <c:auto val="0"/>
        <c:lblAlgn val="ctr"/>
        <c:lblOffset val="100"/>
        <c:noMultiLvlLbl val="0"/>
      </c:catAx>
      <c:valAx>
        <c:axId val="318931712"/>
        <c:scaling>
          <c:orientation val="minMax"/>
          <c:min val="40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318929920"/>
        <c:crosses val="max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/>
      <c:area3DChart>
        <c:grouping val="percentStacked"/>
        <c:varyColors val="0"/>
        <c:ser>
          <c:idx val="0"/>
          <c:order val="0"/>
          <c:tx>
            <c:v>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tx>
            <c:v>#REF!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3"/>
          <c:order val="3"/>
          <c:tx>
            <c:v>#REF!</c:v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9596032"/>
        <c:axId val="319597568"/>
        <c:axId val="0"/>
      </c:area3DChart>
      <c:catAx>
        <c:axId val="3195960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ko-KR"/>
          </a:p>
        </c:txPr>
        <c:crossAx val="319597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9597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ko-KR"/>
          </a:p>
        </c:txPr>
        <c:crossAx val="319596032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88" r="0.75000000000000688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altLang="en-US"/>
              <a:t>Corporate Loan
(Won Currency Only)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ko-K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굴림"/>
          <a:ea typeface="굴림"/>
          <a:cs typeface="굴림"/>
        </a:defRPr>
      </a:pPr>
      <a:endParaRPr lang="ko-KR"/>
    </a:p>
  </c:txPr>
  <c:printSettings>
    <c:headerFooter alignWithMargins="0"/>
    <c:pageMargins b="1" l="0.75000000000000688" r="0.75000000000000688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hyperlink" Target="#ToC!A1"/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hyperlink" Target="#ToC!A1"/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3" Type="http://schemas.openxmlformats.org/officeDocument/2006/relationships/chart" Target="../charts/chart17.xml"/><Relationship Id="rId7" Type="http://schemas.openxmlformats.org/officeDocument/2006/relationships/hyperlink" Target="#ToC!A1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hyperlink" Target="#ToC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hyperlink" Target="#ToC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hyperlink" Target="#ToC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hyperlink" Target="#ToC!A1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4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http://www.woorifg.com/" TargetMode="Externa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5" Type="http://schemas.openxmlformats.org/officeDocument/2006/relationships/image" Target="../media/image13.png"/><Relationship Id="rId4" Type="http://schemas.openxmlformats.org/officeDocument/2006/relationships/hyperlink" Target="#ToC!A1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5" Type="http://schemas.openxmlformats.org/officeDocument/2006/relationships/image" Target="../media/image11.png"/><Relationship Id="rId4" Type="http://schemas.openxmlformats.org/officeDocument/2006/relationships/hyperlink" Target="#ToC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ToC!A1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hyperlink" Target="#ToC!A1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image" Target="../media/image15.png"/><Relationship Id="rId5" Type="http://schemas.openxmlformats.org/officeDocument/2006/relationships/hyperlink" Target="#ToC!A1"/><Relationship Id="rId4" Type="http://schemas.openxmlformats.org/officeDocument/2006/relationships/chart" Target="../charts/chart32.xml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hyperlink" Target="#ToC!A1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hyperlink" Target="#ToC!A1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hyperlink" Target="#ToC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hyperlink" Target="#ToC!A1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hyperlink" Target="#ToC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hyperlink" Target="#ToC!A1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10" Type="http://schemas.openxmlformats.org/officeDocument/2006/relationships/image" Target="../media/image11.png"/><Relationship Id="rId4" Type="http://schemas.openxmlformats.org/officeDocument/2006/relationships/chart" Target="../charts/chart5.xml"/><Relationship Id="rId9" Type="http://schemas.openxmlformats.org/officeDocument/2006/relationships/hyperlink" Target="#ToC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5" Type="http://schemas.openxmlformats.org/officeDocument/2006/relationships/image" Target="../media/image12.png"/><Relationship Id="rId4" Type="http://schemas.openxmlformats.org/officeDocument/2006/relationships/hyperlink" Target="#ToC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14</xdr:col>
      <xdr:colOff>457200</xdr:colOff>
      <xdr:row>40</xdr:row>
      <xdr:rowOff>123826</xdr:rowOff>
    </xdr:to>
    <xdr:pic>
      <xdr:nvPicPr>
        <xdr:cNvPr id="2" name="그림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9810750" cy="64389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504825</xdr:colOff>
      <xdr:row>10</xdr:row>
      <xdr:rowOff>114299</xdr:rowOff>
    </xdr:from>
    <xdr:to>
      <xdr:col>7</xdr:col>
      <xdr:colOff>361950</xdr:colOff>
      <xdr:row>15</xdr:row>
      <xdr:rowOff>66675</xdr:rowOff>
    </xdr:to>
    <xdr:sp macro="" textlink="">
      <xdr:nvSpPr>
        <xdr:cNvPr id="3" name="Text Box 4"/>
        <xdr:cNvSpPr txBox="1">
          <a:spLocks noChangeArrowheads="1"/>
        </xdr:cNvSpPr>
      </xdr:nvSpPr>
      <xdr:spPr bwMode="gray">
        <a:xfrm>
          <a:off x="504825" y="1733549"/>
          <a:ext cx="4124325" cy="762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anchorCtr="0" upright="1"/>
        <a:lstStyle/>
        <a:p>
          <a:pPr algn="l" rtl="1">
            <a:defRPr sz="1000"/>
          </a:pPr>
          <a:r>
            <a:rPr lang="en-US" altLang="ko-KR" sz="4000" b="1" i="0" strike="noStrike" baseline="0">
              <a:solidFill>
                <a:schemeClr val="tx2"/>
              </a:solidFill>
              <a:latin typeface="Arial Unicode MS" panose="020B0604020202020204" pitchFamily="50" charset="-127"/>
              <a:ea typeface="Arial Unicode MS" panose="020B0604020202020204" pitchFamily="50" charset="-127"/>
              <a:cs typeface="Arial Unicode MS" panose="020B0604020202020204" pitchFamily="50" charset="-127"/>
            </a:rPr>
            <a:t>FY 2018</a:t>
          </a:r>
        </a:p>
      </xdr:txBody>
    </xdr:sp>
    <xdr:clientData/>
  </xdr:twoCellAnchor>
  <xdr:twoCellAnchor editAs="oneCell">
    <xdr:from>
      <xdr:col>4</xdr:col>
      <xdr:colOff>257175</xdr:colOff>
      <xdr:row>6</xdr:row>
      <xdr:rowOff>0</xdr:rowOff>
    </xdr:from>
    <xdr:to>
      <xdr:col>7</xdr:col>
      <xdr:colOff>485604</xdr:colOff>
      <xdr:row>11</xdr:row>
      <xdr:rowOff>46684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5575" y="971550"/>
          <a:ext cx="2057229" cy="856309"/>
        </a:xfrm>
        <a:prstGeom prst="rect">
          <a:avLst/>
        </a:prstGeom>
      </xdr:spPr>
    </xdr:pic>
    <xdr:clientData/>
  </xdr:twoCellAnchor>
  <xdr:twoCellAnchor>
    <xdr:from>
      <xdr:col>0</xdr:col>
      <xdr:colOff>438150</xdr:colOff>
      <xdr:row>34</xdr:row>
      <xdr:rowOff>28575</xdr:rowOff>
    </xdr:from>
    <xdr:to>
      <xdr:col>3</xdr:col>
      <xdr:colOff>401339</xdr:colOff>
      <xdr:row>37</xdr:row>
      <xdr:rowOff>151200</xdr:rowOff>
    </xdr:to>
    <xdr:grpSp>
      <xdr:nvGrpSpPr>
        <xdr:cNvPr id="5" name="그룹 4"/>
        <xdr:cNvGrpSpPr/>
      </xdr:nvGrpSpPr>
      <xdr:grpSpPr>
        <a:xfrm>
          <a:off x="438150" y="5534025"/>
          <a:ext cx="1791989" cy="608400"/>
          <a:chOff x="674432" y="6194075"/>
          <a:chExt cx="1791989" cy="608400"/>
        </a:xfrm>
      </xdr:grpSpPr>
      <xdr:pic>
        <xdr:nvPicPr>
          <xdr:cNvPr id="6" name="그림 5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86711" y="6194949"/>
            <a:ext cx="569850" cy="607526"/>
          </a:xfrm>
          <a:prstGeom prst="rect">
            <a:avLst/>
          </a:prstGeom>
        </xdr:spPr>
      </xdr:pic>
      <xdr:pic>
        <xdr:nvPicPr>
          <xdr:cNvPr id="7" name="그림 6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95751" y="6194075"/>
            <a:ext cx="570670" cy="608400"/>
          </a:xfrm>
          <a:prstGeom prst="rect">
            <a:avLst/>
          </a:prstGeom>
        </xdr:spPr>
      </xdr:pic>
      <xdr:pic>
        <xdr:nvPicPr>
          <xdr:cNvPr id="8" name="그림 7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74432" y="6194075"/>
            <a:ext cx="570670" cy="608400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457200</xdr:colOff>
      <xdr:row>39</xdr:row>
      <xdr:rowOff>123825</xdr:rowOff>
    </xdr:to>
    <xdr:pic>
      <xdr:nvPicPr>
        <xdr:cNvPr id="9" name="그림 8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810750" cy="6438900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0.20058</cdr:x>
      <cdr:y>0.24614</cdr:y>
    </cdr:from>
    <cdr:to>
      <cdr:x>0.52102</cdr:x>
      <cdr:y>0.44496</cdr:y>
    </cdr:to>
    <cdr:sp macro="" textlink="">
      <cdr:nvSpPr>
        <cdr:cNvPr id="3276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4837" y="183700"/>
          <a:ext cx="546868" cy="1458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250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0.56089</cdr:x>
      <cdr:y>0.24614</cdr:y>
    </cdr:from>
    <cdr:to>
      <cdr:x>0.86597</cdr:x>
      <cdr:y>0.44496</cdr:y>
    </cdr:to>
    <cdr:sp macro="" textlink="">
      <cdr:nvSpPr>
        <cdr:cNvPr id="3276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9314" y="183700"/>
          <a:ext cx="512864" cy="1458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250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0.20394</cdr:x>
      <cdr:y>0.20242</cdr:y>
    </cdr:from>
    <cdr:to>
      <cdr:x>0.47042</cdr:x>
      <cdr:y>0.35491</cdr:y>
    </cdr:to>
    <cdr:sp macro="" textlink="">
      <cdr:nvSpPr>
        <cdr:cNvPr id="3287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48" y="151632"/>
          <a:ext cx="195442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0.55786</cdr:x>
      <cdr:y>0.20242</cdr:y>
    </cdr:from>
    <cdr:to>
      <cdr:x>0.83718</cdr:x>
      <cdr:y>0.35491</cdr:y>
    </cdr:to>
    <cdr:sp macro="" textlink="">
      <cdr:nvSpPr>
        <cdr:cNvPr id="3287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326" y="151632"/>
          <a:ext cx="204854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0.20394</cdr:x>
      <cdr:y>0.20242</cdr:y>
    </cdr:from>
    <cdr:to>
      <cdr:x>0.47042</cdr:x>
      <cdr:y>0.35491</cdr:y>
    </cdr:to>
    <cdr:sp macro="" textlink="">
      <cdr:nvSpPr>
        <cdr:cNvPr id="3287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48" y="151632"/>
          <a:ext cx="195442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0.55786</cdr:x>
      <cdr:y>0.20242</cdr:y>
    </cdr:from>
    <cdr:to>
      <cdr:x>0.83718</cdr:x>
      <cdr:y>0.35491</cdr:y>
    </cdr:to>
    <cdr:sp macro="" textlink="">
      <cdr:nvSpPr>
        <cdr:cNvPr id="3287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326" y="151632"/>
          <a:ext cx="204854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152400</xdr:rowOff>
    </xdr:from>
    <xdr:to>
      <xdr:col>0</xdr:col>
      <xdr:colOff>152400</xdr:colOff>
      <xdr:row>0</xdr:row>
      <xdr:rowOff>152400</xdr:rowOff>
    </xdr:to>
    <xdr:graphicFrame macro="">
      <xdr:nvGraphicFramePr>
        <xdr:cNvPr id="6277531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114300</xdr:rowOff>
    </xdr:from>
    <xdr:to>
      <xdr:col>0</xdr:col>
      <xdr:colOff>1238250</xdr:colOff>
      <xdr:row>0</xdr:row>
      <xdr:rowOff>314325</xdr:rowOff>
    </xdr:to>
    <xdr:pic>
      <xdr:nvPicPr>
        <xdr:cNvPr id="62775315" name="그림 3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14300"/>
          <a:ext cx="1200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152400</xdr:rowOff>
    </xdr:from>
    <xdr:to>
      <xdr:col>0</xdr:col>
      <xdr:colOff>152400</xdr:colOff>
      <xdr:row>0</xdr:row>
      <xdr:rowOff>152400</xdr:rowOff>
    </xdr:to>
    <xdr:graphicFrame macro="">
      <xdr:nvGraphicFramePr>
        <xdr:cNvPr id="6277736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114300</xdr:rowOff>
    </xdr:from>
    <xdr:to>
      <xdr:col>0</xdr:col>
      <xdr:colOff>1238250</xdr:colOff>
      <xdr:row>0</xdr:row>
      <xdr:rowOff>314325</xdr:rowOff>
    </xdr:to>
    <xdr:pic>
      <xdr:nvPicPr>
        <xdr:cNvPr id="62777363" name="그림 3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14300"/>
          <a:ext cx="1200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</xdr:colOff>
      <xdr:row>1</xdr:row>
      <xdr:rowOff>0</xdr:rowOff>
    </xdr:from>
    <xdr:to>
      <xdr:col>14</xdr:col>
      <xdr:colOff>0</xdr:colOff>
      <xdr:row>1</xdr:row>
      <xdr:rowOff>0</xdr:rowOff>
    </xdr:to>
    <xdr:graphicFrame macro="">
      <xdr:nvGraphicFramePr>
        <xdr:cNvPr id="62779455" name="Chart 1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209550</xdr:colOff>
      <xdr:row>26</xdr:row>
      <xdr:rowOff>0</xdr:rowOff>
    </xdr:from>
    <xdr:to>
      <xdr:col>6</xdr:col>
      <xdr:colOff>0</xdr:colOff>
      <xdr:row>26</xdr:row>
      <xdr:rowOff>0</xdr:rowOff>
    </xdr:to>
    <xdr:graphicFrame macro="">
      <xdr:nvGraphicFramePr>
        <xdr:cNvPr id="62779456" name="Chart 2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381000</xdr:colOff>
      <xdr:row>1</xdr:row>
      <xdr:rowOff>0</xdr:rowOff>
    </xdr:from>
    <xdr:to>
      <xdr:col>14</xdr:col>
      <xdr:colOff>0</xdr:colOff>
      <xdr:row>1</xdr:row>
      <xdr:rowOff>0</xdr:rowOff>
    </xdr:to>
    <xdr:graphicFrame macro="">
      <xdr:nvGraphicFramePr>
        <xdr:cNvPr id="62779457" name="Chart 9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209550</xdr:colOff>
      <xdr:row>26</xdr:row>
      <xdr:rowOff>0</xdr:rowOff>
    </xdr:from>
    <xdr:to>
      <xdr:col>6</xdr:col>
      <xdr:colOff>0</xdr:colOff>
      <xdr:row>26</xdr:row>
      <xdr:rowOff>0</xdr:rowOff>
    </xdr:to>
    <xdr:graphicFrame macro="">
      <xdr:nvGraphicFramePr>
        <xdr:cNvPr id="62779458" name="Chart 10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4</xdr:col>
      <xdr:colOff>66675</xdr:colOff>
      <xdr:row>0</xdr:row>
      <xdr:rowOff>0</xdr:rowOff>
    </xdr:to>
    <xdr:graphicFrame macro="">
      <xdr:nvGraphicFramePr>
        <xdr:cNvPr id="6277945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304800</xdr:colOff>
      <xdr:row>0</xdr:row>
      <xdr:rowOff>304800</xdr:rowOff>
    </xdr:from>
    <xdr:to>
      <xdr:col>4</xdr:col>
      <xdr:colOff>371475</xdr:colOff>
      <xdr:row>0</xdr:row>
      <xdr:rowOff>304800</xdr:rowOff>
    </xdr:to>
    <xdr:graphicFrame macro="">
      <xdr:nvGraphicFramePr>
        <xdr:cNvPr id="62779460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104775</xdr:rowOff>
    </xdr:from>
    <xdr:to>
      <xdr:col>0</xdr:col>
      <xdr:colOff>1238250</xdr:colOff>
      <xdr:row>0</xdr:row>
      <xdr:rowOff>304800</xdr:rowOff>
    </xdr:to>
    <xdr:pic>
      <xdr:nvPicPr>
        <xdr:cNvPr id="62779461" name="그림 8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04775"/>
          <a:ext cx="1200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114300</xdr:rowOff>
    </xdr:from>
    <xdr:to>
      <xdr:col>0</xdr:col>
      <xdr:colOff>1228725</xdr:colOff>
      <xdr:row>0</xdr:row>
      <xdr:rowOff>314325</xdr:rowOff>
    </xdr:to>
    <xdr:pic>
      <xdr:nvPicPr>
        <xdr:cNvPr id="49160613" name="그림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14300"/>
          <a:ext cx="1200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114300</xdr:rowOff>
    </xdr:from>
    <xdr:to>
      <xdr:col>0</xdr:col>
      <xdr:colOff>1219200</xdr:colOff>
      <xdr:row>0</xdr:row>
      <xdr:rowOff>314325</xdr:rowOff>
    </xdr:to>
    <xdr:pic>
      <xdr:nvPicPr>
        <xdr:cNvPr id="62786569" name="그림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14300"/>
          <a:ext cx="1200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114300</xdr:rowOff>
    </xdr:from>
    <xdr:to>
      <xdr:col>0</xdr:col>
      <xdr:colOff>1295400</xdr:colOff>
      <xdr:row>0</xdr:row>
      <xdr:rowOff>314325</xdr:rowOff>
    </xdr:to>
    <xdr:pic>
      <xdr:nvPicPr>
        <xdr:cNvPr id="62787593" name="그림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4300"/>
          <a:ext cx="1200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152400</xdr:rowOff>
    </xdr:from>
    <xdr:to>
      <xdr:col>0</xdr:col>
      <xdr:colOff>152400</xdr:colOff>
      <xdr:row>0</xdr:row>
      <xdr:rowOff>152400</xdr:rowOff>
    </xdr:to>
    <xdr:graphicFrame macro="">
      <xdr:nvGraphicFramePr>
        <xdr:cNvPr id="6278863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304800</xdr:colOff>
      <xdr:row>0</xdr:row>
      <xdr:rowOff>304800</xdr:rowOff>
    </xdr:from>
    <xdr:to>
      <xdr:col>0</xdr:col>
      <xdr:colOff>304800</xdr:colOff>
      <xdr:row>0</xdr:row>
      <xdr:rowOff>304800</xdr:rowOff>
    </xdr:to>
    <xdr:graphicFrame macro="">
      <xdr:nvGraphicFramePr>
        <xdr:cNvPr id="6278863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85725</xdr:colOff>
      <xdr:row>0</xdr:row>
      <xdr:rowOff>161925</xdr:rowOff>
    </xdr:from>
    <xdr:to>
      <xdr:col>0</xdr:col>
      <xdr:colOff>1524000</xdr:colOff>
      <xdr:row>0</xdr:row>
      <xdr:rowOff>400050</xdr:rowOff>
    </xdr:to>
    <xdr:pic>
      <xdr:nvPicPr>
        <xdr:cNvPr id="62788637" name="그림 4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61925"/>
          <a:ext cx="14382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32</xdr:row>
      <xdr:rowOff>0</xdr:rowOff>
    </xdr:from>
    <xdr:to>
      <xdr:col>18</xdr:col>
      <xdr:colOff>180975</xdr:colOff>
      <xdr:row>32</xdr:row>
      <xdr:rowOff>0</xdr:rowOff>
    </xdr:to>
    <xdr:sp macro="" textlink="">
      <xdr:nvSpPr>
        <xdr:cNvPr id="62756936" name="Rectangle 1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8439150" y="782002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0</xdr:colOff>
      <xdr:row>0</xdr:row>
      <xdr:rowOff>123825</xdr:rowOff>
    </xdr:from>
    <xdr:to>
      <xdr:col>18</xdr:col>
      <xdr:colOff>0</xdr:colOff>
      <xdr:row>0</xdr:row>
      <xdr:rowOff>304800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8277225" y="123825"/>
          <a:ext cx="0" cy="180975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altLang="ko-KR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17</xdr:col>
      <xdr:colOff>0</xdr:colOff>
      <xdr:row>31</xdr:row>
      <xdr:rowOff>0</xdr:rowOff>
    </xdr:from>
    <xdr:to>
      <xdr:col>18</xdr:col>
      <xdr:colOff>180975</xdr:colOff>
      <xdr:row>31</xdr:row>
      <xdr:rowOff>0</xdr:rowOff>
    </xdr:to>
    <xdr:sp macro="" textlink="">
      <xdr:nvSpPr>
        <xdr:cNvPr id="62756938" name="Rectangle 3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8439150" y="762952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0</xdr:colOff>
      <xdr:row>0</xdr:row>
      <xdr:rowOff>123825</xdr:rowOff>
    </xdr:from>
    <xdr:to>
      <xdr:col>18</xdr:col>
      <xdr:colOff>0</xdr:colOff>
      <xdr:row>0</xdr:row>
      <xdr:rowOff>304800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8277225" y="123825"/>
          <a:ext cx="0" cy="180975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altLang="ko-KR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17</xdr:col>
      <xdr:colOff>0</xdr:colOff>
      <xdr:row>30</xdr:row>
      <xdr:rowOff>0</xdr:rowOff>
    </xdr:from>
    <xdr:to>
      <xdr:col>18</xdr:col>
      <xdr:colOff>180975</xdr:colOff>
      <xdr:row>30</xdr:row>
      <xdr:rowOff>0</xdr:rowOff>
    </xdr:to>
    <xdr:sp macro="" textlink="">
      <xdr:nvSpPr>
        <xdr:cNvPr id="62756940" name="Rectangle 6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8439150" y="743902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0</xdr:colOff>
      <xdr:row>0</xdr:row>
      <xdr:rowOff>123825</xdr:rowOff>
    </xdr:from>
    <xdr:to>
      <xdr:col>18</xdr:col>
      <xdr:colOff>0</xdr:colOff>
      <xdr:row>0</xdr:row>
      <xdr:rowOff>304800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8277225" y="123825"/>
          <a:ext cx="0" cy="180975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altLang="ko-KR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</xdr:col>
      <xdr:colOff>121444</xdr:colOff>
      <xdr:row>24</xdr:row>
      <xdr:rowOff>79373</xdr:rowOff>
    </xdr:from>
    <xdr:to>
      <xdr:col>22</xdr:col>
      <xdr:colOff>207169</xdr:colOff>
      <xdr:row>28</xdr:row>
      <xdr:rowOff>158748</xdr:rowOff>
    </xdr:to>
    <xdr:sp macro="" textlink="">
      <xdr:nvSpPr>
        <xdr:cNvPr id="12" name="Text Box 5"/>
        <xdr:cNvSpPr txBox="1">
          <a:spLocks noChangeArrowheads="1"/>
        </xdr:cNvSpPr>
      </xdr:nvSpPr>
      <xdr:spPr bwMode="auto">
        <a:xfrm>
          <a:off x="1232694" y="6037790"/>
          <a:ext cx="9769475" cy="120120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lnSpc>
              <a:spcPts val="900"/>
            </a:lnSpc>
            <a:defRPr sz="1000"/>
          </a:pPr>
          <a:endParaRPr lang="en-US" altLang="ko-KR" sz="900" b="1" i="0" u="sng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900"/>
            </a:lnSpc>
            <a:defRPr sz="1000"/>
          </a:pPr>
          <a:r>
            <a:rPr lang="en-US" altLang="ko-KR" sz="1000" b="1" i="0" u="sng" strike="noStrike">
              <a:solidFill>
                <a:srgbClr val="000000"/>
              </a:solidFill>
              <a:latin typeface="Times New Roman"/>
              <a:cs typeface="Times New Roman"/>
            </a:rPr>
            <a:t>Disclaimer </a:t>
          </a:r>
        </a:p>
        <a:p>
          <a:pPr algn="l" rtl="1">
            <a:lnSpc>
              <a:spcPts val="900"/>
            </a:lnSpc>
            <a:defRPr sz="1000"/>
          </a:pPr>
          <a:endParaRPr lang="en-US" altLang="ko-KR" sz="9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marL="0" marR="0" lvl="0" indent="0" algn="l" defTabSz="914400" rtl="1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ko-KR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      </a:t>
          </a:r>
          <a:r>
            <a:rPr kumimoji="0" lang="en-US" altLang="ko-KR" sz="11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This material has been prepared by Woori Bank ("the Company) and presented solely for your information.  This material contains certain preliminary data   </a:t>
          </a:r>
        </a:p>
        <a:p>
          <a:pPr marL="0" marR="0" lvl="0" indent="0" algn="l" defTabSz="914400" rtl="1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11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    which has not yet been audited.  It also contains forward-looking statements which may be materially different from what we predict today. </a:t>
          </a:r>
        </a:p>
        <a:p>
          <a:pPr marL="0" marR="0" lvl="0" indent="0" algn="l" defTabSz="914400" rtl="1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11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    Accordingly, this material may differ significantly from the actual result and is subject to change without notice.  </a:t>
          </a:r>
          <a:endParaRPr kumimoji="0" lang="ko-KR" altLang="ko-KR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rtl="1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11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   The Company, and its affiliates, accept no liability whatsoever for any losses arising from any  information contained in the material.  </a:t>
          </a:r>
          <a:endParaRPr kumimoji="0" lang="ko-KR" altLang="ko-KR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algn="l" rtl="1">
            <a:lnSpc>
              <a:spcPts val="600"/>
            </a:lnSpc>
            <a:defRPr sz="1000"/>
          </a:pPr>
          <a:endParaRPr lang="en-US" altLang="ko-KR" sz="9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500"/>
            </a:lnSpc>
            <a:defRPr sz="1000"/>
          </a:pPr>
          <a:endParaRPr lang="en-US" altLang="ko-KR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0</xdr:col>
      <xdr:colOff>114300</xdr:colOff>
      <xdr:row>25</xdr:row>
      <xdr:rowOff>257175</xdr:rowOff>
    </xdr:from>
    <xdr:to>
      <xdr:col>0</xdr:col>
      <xdr:colOff>1019175</xdr:colOff>
      <xdr:row>28</xdr:row>
      <xdr:rowOff>219075</xdr:rowOff>
    </xdr:to>
    <xdr:pic>
      <xdr:nvPicPr>
        <xdr:cNvPr id="62756943" name="그림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6457950"/>
          <a:ext cx="9048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0.20394</cdr:x>
      <cdr:y>0.20242</cdr:y>
    </cdr:from>
    <cdr:to>
      <cdr:x>0.47042</cdr:x>
      <cdr:y>0.35491</cdr:y>
    </cdr:to>
    <cdr:sp macro="" textlink="">
      <cdr:nvSpPr>
        <cdr:cNvPr id="520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48" y="151632"/>
          <a:ext cx="195442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0.55786</cdr:x>
      <cdr:y>0.20242</cdr:y>
    </cdr:from>
    <cdr:to>
      <cdr:x>0.83718</cdr:x>
      <cdr:y>0.35491</cdr:y>
    </cdr:to>
    <cdr:sp macro="" textlink="">
      <cdr:nvSpPr>
        <cdr:cNvPr id="5201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326" y="151632"/>
          <a:ext cx="204854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0.20394</cdr:x>
      <cdr:y>0.20242</cdr:y>
    </cdr:from>
    <cdr:to>
      <cdr:x>0.47042</cdr:x>
      <cdr:y>0.35491</cdr:y>
    </cdr:to>
    <cdr:sp macro="" textlink="">
      <cdr:nvSpPr>
        <cdr:cNvPr id="520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48" y="151632"/>
          <a:ext cx="195442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0.55786</cdr:x>
      <cdr:y>0.20242</cdr:y>
    </cdr:from>
    <cdr:to>
      <cdr:x>0.83718</cdr:x>
      <cdr:y>0.35491</cdr:y>
    </cdr:to>
    <cdr:sp macro="" textlink="">
      <cdr:nvSpPr>
        <cdr:cNvPr id="5201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326" y="151632"/>
          <a:ext cx="204854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4</xdr:row>
      <xdr:rowOff>0</xdr:rowOff>
    </xdr:from>
    <xdr:to>
      <xdr:col>18</xdr:col>
      <xdr:colOff>0</xdr:colOff>
      <xdr:row>4</xdr:row>
      <xdr:rowOff>0</xdr:rowOff>
    </xdr:to>
    <xdr:sp macro="" textlink="">
      <xdr:nvSpPr>
        <xdr:cNvPr id="2" name="Rectangle 5"/>
        <xdr:cNvSpPr>
          <a:spLocks noChangeArrowheads="1"/>
        </xdr:cNvSpPr>
      </xdr:nvSpPr>
      <xdr:spPr bwMode="auto">
        <a:xfrm>
          <a:off x="11858625" y="4533900"/>
          <a:ext cx="0" cy="0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altLang="ko-K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21</a:t>
          </a:r>
        </a:p>
      </xdr:txBody>
    </xdr:sp>
    <xdr:clientData/>
  </xdr:twoCellAnchor>
  <xdr:twoCellAnchor>
    <xdr:from>
      <xdr:col>18</xdr:col>
      <xdr:colOff>0</xdr:colOff>
      <xdr:row>4</xdr:row>
      <xdr:rowOff>0</xdr:rowOff>
    </xdr:from>
    <xdr:to>
      <xdr:col>18</xdr:col>
      <xdr:colOff>0</xdr:colOff>
      <xdr:row>4</xdr:row>
      <xdr:rowOff>0</xdr:rowOff>
    </xdr:to>
    <xdr:sp macro="" textlink="">
      <xdr:nvSpPr>
        <xdr:cNvPr id="3" name="Rectangle 24"/>
        <xdr:cNvSpPr>
          <a:spLocks noChangeArrowheads="1"/>
        </xdr:cNvSpPr>
      </xdr:nvSpPr>
      <xdr:spPr bwMode="auto">
        <a:xfrm>
          <a:off x="11858625" y="4533900"/>
          <a:ext cx="0" cy="0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altLang="ko-KR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21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209550</xdr:colOff>
      <xdr:row>0</xdr:row>
      <xdr:rowOff>0</xdr:rowOff>
    </xdr:to>
    <xdr:graphicFrame macro="">
      <xdr:nvGraphicFramePr>
        <xdr:cNvPr id="6279173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0</xdr:row>
      <xdr:rowOff>152400</xdr:rowOff>
    </xdr:from>
    <xdr:to>
      <xdr:col>0</xdr:col>
      <xdr:colOff>152400</xdr:colOff>
      <xdr:row>0</xdr:row>
      <xdr:rowOff>152400</xdr:rowOff>
    </xdr:to>
    <xdr:graphicFrame macro="">
      <xdr:nvGraphicFramePr>
        <xdr:cNvPr id="6279173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304800</xdr:colOff>
      <xdr:row>0</xdr:row>
      <xdr:rowOff>304800</xdr:rowOff>
    </xdr:from>
    <xdr:to>
      <xdr:col>0</xdr:col>
      <xdr:colOff>304800</xdr:colOff>
      <xdr:row>0</xdr:row>
      <xdr:rowOff>304800</xdr:rowOff>
    </xdr:to>
    <xdr:graphicFrame macro="">
      <xdr:nvGraphicFramePr>
        <xdr:cNvPr id="6279173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85725</xdr:colOff>
      <xdr:row>0</xdr:row>
      <xdr:rowOff>161925</xdr:rowOff>
    </xdr:from>
    <xdr:to>
      <xdr:col>0</xdr:col>
      <xdr:colOff>1285875</xdr:colOff>
      <xdr:row>0</xdr:row>
      <xdr:rowOff>352425</xdr:rowOff>
    </xdr:to>
    <xdr:pic>
      <xdr:nvPicPr>
        <xdr:cNvPr id="62791739" name="그림 7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61925"/>
          <a:ext cx="12001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0.19437</cdr:x>
      <cdr:y>0.24614</cdr:y>
    </cdr:from>
    <cdr:to>
      <cdr:x>0.50543</cdr:x>
      <cdr:y>0.44496</cdr:y>
    </cdr:to>
    <cdr:sp macro="" textlink="">
      <cdr:nvSpPr>
        <cdr:cNvPr id="2938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8279" y="183700"/>
          <a:ext cx="536274" cy="1458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250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0.57652</cdr:x>
      <cdr:y>0.24614</cdr:y>
    </cdr:from>
    <cdr:to>
      <cdr:x>0.87011</cdr:x>
      <cdr:y>0.44496</cdr:y>
    </cdr:to>
    <cdr:sp macro="" textlink="">
      <cdr:nvSpPr>
        <cdr:cNvPr id="29389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97118" y="183700"/>
          <a:ext cx="506142" cy="1458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250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0.20394</cdr:x>
      <cdr:y>0.20242</cdr:y>
    </cdr:from>
    <cdr:to>
      <cdr:x>0.47042</cdr:x>
      <cdr:y>0.35491</cdr:y>
    </cdr:to>
    <cdr:sp macro="" textlink="">
      <cdr:nvSpPr>
        <cdr:cNvPr id="294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48" y="151632"/>
          <a:ext cx="195442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0.55786</cdr:x>
      <cdr:y>0.20242</cdr:y>
    </cdr:from>
    <cdr:to>
      <cdr:x>0.83718</cdr:x>
      <cdr:y>0.35491</cdr:y>
    </cdr:to>
    <cdr:sp macro="" textlink="">
      <cdr:nvSpPr>
        <cdr:cNvPr id="294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326" y="151632"/>
          <a:ext cx="204854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0.20394</cdr:x>
      <cdr:y>0.20242</cdr:y>
    </cdr:from>
    <cdr:to>
      <cdr:x>0.47042</cdr:x>
      <cdr:y>0.35491</cdr:y>
    </cdr:to>
    <cdr:sp macro="" textlink="">
      <cdr:nvSpPr>
        <cdr:cNvPr id="294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48" y="151632"/>
          <a:ext cx="195442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0.55786</cdr:x>
      <cdr:y>0.20242</cdr:y>
    </cdr:from>
    <cdr:to>
      <cdr:x>0.83718</cdr:x>
      <cdr:y>0.35491</cdr:y>
    </cdr:to>
    <cdr:sp macro="" textlink="">
      <cdr:nvSpPr>
        <cdr:cNvPr id="294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326" y="151632"/>
          <a:ext cx="204854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1076325</xdr:colOff>
      <xdr:row>0</xdr:row>
      <xdr:rowOff>0</xdr:rowOff>
    </xdr:to>
    <xdr:graphicFrame macro="">
      <xdr:nvGraphicFramePr>
        <xdr:cNvPr id="6279581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0</xdr:row>
      <xdr:rowOff>152400</xdr:rowOff>
    </xdr:from>
    <xdr:to>
      <xdr:col>0</xdr:col>
      <xdr:colOff>152400</xdr:colOff>
      <xdr:row>0</xdr:row>
      <xdr:rowOff>152400</xdr:rowOff>
    </xdr:to>
    <xdr:graphicFrame macro="">
      <xdr:nvGraphicFramePr>
        <xdr:cNvPr id="6279581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304800</xdr:colOff>
      <xdr:row>1</xdr:row>
      <xdr:rowOff>57150</xdr:rowOff>
    </xdr:from>
    <xdr:to>
      <xdr:col>0</xdr:col>
      <xdr:colOff>304800</xdr:colOff>
      <xdr:row>1</xdr:row>
      <xdr:rowOff>57150</xdr:rowOff>
    </xdr:to>
    <xdr:graphicFrame macro="">
      <xdr:nvGraphicFramePr>
        <xdr:cNvPr id="6279581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66675</xdr:colOff>
      <xdr:row>0</xdr:row>
      <xdr:rowOff>200025</xdr:rowOff>
    </xdr:from>
    <xdr:to>
      <xdr:col>0</xdr:col>
      <xdr:colOff>1266825</xdr:colOff>
      <xdr:row>0</xdr:row>
      <xdr:rowOff>400050</xdr:rowOff>
    </xdr:to>
    <xdr:pic>
      <xdr:nvPicPr>
        <xdr:cNvPr id="62795815" name="그림 5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00025"/>
          <a:ext cx="1200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0.22953</cdr:x>
      <cdr:y>0.20307</cdr:y>
    </cdr:from>
    <cdr:to>
      <cdr:x>0.57646</cdr:x>
      <cdr:y>0.35491</cdr:y>
    </cdr:to>
    <cdr:sp macro="" textlink="">
      <cdr:nvSpPr>
        <cdr:cNvPr id="524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4616" y="152110"/>
          <a:ext cx="380143" cy="1113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200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0.63597</cdr:x>
      <cdr:y>0.20307</cdr:y>
    </cdr:from>
    <cdr:to>
      <cdr:x>0.87065</cdr:x>
      <cdr:y>0.35491</cdr:y>
    </cdr:to>
    <cdr:sp macro="" textlink="">
      <cdr:nvSpPr>
        <cdr:cNvPr id="52429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0138" y="152110"/>
          <a:ext cx="253099" cy="1113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200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0.20394</cdr:x>
      <cdr:y>0.20242</cdr:y>
    </cdr:from>
    <cdr:to>
      <cdr:x>0.47042</cdr:x>
      <cdr:y>0.35491</cdr:y>
    </cdr:to>
    <cdr:sp macro="" textlink="">
      <cdr:nvSpPr>
        <cdr:cNvPr id="525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48" y="151632"/>
          <a:ext cx="195442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0.55786</cdr:x>
      <cdr:y>0.20242</cdr:y>
    </cdr:from>
    <cdr:to>
      <cdr:x>0.83718</cdr:x>
      <cdr:y>0.35491</cdr:y>
    </cdr:to>
    <cdr:sp macro="" textlink="">
      <cdr:nvSpPr>
        <cdr:cNvPr id="5253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326" y="151632"/>
          <a:ext cx="204854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0.20394</cdr:x>
      <cdr:y>0.20242</cdr:y>
    </cdr:from>
    <cdr:to>
      <cdr:x>0.47042</cdr:x>
      <cdr:y>0.35491</cdr:y>
    </cdr:to>
    <cdr:sp macro="" textlink="">
      <cdr:nvSpPr>
        <cdr:cNvPr id="525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748" y="151632"/>
          <a:ext cx="195442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0.55786</cdr:x>
      <cdr:y>0.20242</cdr:y>
    </cdr:from>
    <cdr:to>
      <cdr:x>0.83718</cdr:x>
      <cdr:y>0.35491</cdr:y>
    </cdr:to>
    <cdr:sp macro="" textlink="">
      <cdr:nvSpPr>
        <cdr:cNvPr id="5253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326" y="151632"/>
          <a:ext cx="204854" cy="11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104775</xdr:rowOff>
    </xdr:from>
    <xdr:to>
      <xdr:col>0</xdr:col>
      <xdr:colOff>1466850</xdr:colOff>
      <xdr:row>0</xdr:row>
      <xdr:rowOff>342900</xdr:rowOff>
    </xdr:to>
    <xdr:pic>
      <xdr:nvPicPr>
        <xdr:cNvPr id="62757897" name="그림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04775"/>
          <a:ext cx="14382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152400</xdr:rowOff>
    </xdr:from>
    <xdr:to>
      <xdr:col>0</xdr:col>
      <xdr:colOff>1152525</xdr:colOff>
      <xdr:row>0</xdr:row>
      <xdr:rowOff>342900</xdr:rowOff>
    </xdr:to>
    <xdr:pic>
      <xdr:nvPicPr>
        <xdr:cNvPr id="62799881" name="그림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152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62800941" name="Chart 8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209550</xdr:colOff>
      <xdr:row>25</xdr:row>
      <xdr:rowOff>0</xdr:rowOff>
    </xdr:from>
    <xdr:to>
      <xdr:col>3</xdr:col>
      <xdr:colOff>838200</xdr:colOff>
      <xdr:row>25</xdr:row>
      <xdr:rowOff>0</xdr:rowOff>
    </xdr:to>
    <xdr:graphicFrame macro="">
      <xdr:nvGraphicFramePr>
        <xdr:cNvPr id="62800942" name="Chart 9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209550</xdr:colOff>
      <xdr:row>25</xdr:row>
      <xdr:rowOff>0</xdr:rowOff>
    </xdr:from>
    <xdr:to>
      <xdr:col>3</xdr:col>
      <xdr:colOff>838200</xdr:colOff>
      <xdr:row>25</xdr:row>
      <xdr:rowOff>0</xdr:rowOff>
    </xdr:to>
    <xdr:graphicFrame macro="">
      <xdr:nvGraphicFramePr>
        <xdr:cNvPr id="62800943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152400</xdr:colOff>
      <xdr:row>0</xdr:row>
      <xdr:rowOff>152400</xdr:rowOff>
    </xdr:from>
    <xdr:to>
      <xdr:col>2</xdr:col>
      <xdr:colOff>523875</xdr:colOff>
      <xdr:row>0</xdr:row>
      <xdr:rowOff>152400</xdr:rowOff>
    </xdr:to>
    <xdr:graphicFrame macro="">
      <xdr:nvGraphicFramePr>
        <xdr:cNvPr id="62800944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0</xdr:row>
      <xdr:rowOff>152400</xdr:rowOff>
    </xdr:from>
    <xdr:to>
      <xdr:col>0</xdr:col>
      <xdr:colOff>1104900</xdr:colOff>
      <xdr:row>0</xdr:row>
      <xdr:rowOff>333375</xdr:rowOff>
    </xdr:to>
    <xdr:pic>
      <xdr:nvPicPr>
        <xdr:cNvPr id="62800945" name="그림 6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1049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123825</xdr:rowOff>
    </xdr:from>
    <xdr:to>
      <xdr:col>1</xdr:col>
      <xdr:colOff>0</xdr:colOff>
      <xdr:row>0</xdr:row>
      <xdr:rowOff>333375</xdr:rowOff>
    </xdr:to>
    <xdr:pic>
      <xdr:nvPicPr>
        <xdr:cNvPr id="62806025" name="그림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"/>
          <a:ext cx="1247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133350</xdr:rowOff>
    </xdr:from>
    <xdr:to>
      <xdr:col>0</xdr:col>
      <xdr:colOff>1209675</xdr:colOff>
      <xdr:row>0</xdr:row>
      <xdr:rowOff>323850</xdr:rowOff>
    </xdr:to>
    <xdr:pic>
      <xdr:nvPicPr>
        <xdr:cNvPr id="62807049" name="그림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33350"/>
          <a:ext cx="1152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142875</xdr:rowOff>
    </xdr:from>
    <xdr:to>
      <xdr:col>0</xdr:col>
      <xdr:colOff>1200150</xdr:colOff>
      <xdr:row>0</xdr:row>
      <xdr:rowOff>333375</xdr:rowOff>
    </xdr:to>
    <xdr:pic>
      <xdr:nvPicPr>
        <xdr:cNvPr id="62808073" name="그림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42875"/>
          <a:ext cx="1152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graphicFrame macro="">
      <xdr:nvGraphicFramePr>
        <xdr:cNvPr id="627589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47625</xdr:colOff>
      <xdr:row>0</xdr:row>
      <xdr:rowOff>104775</xdr:rowOff>
    </xdr:from>
    <xdr:to>
      <xdr:col>0</xdr:col>
      <xdr:colOff>1485900</xdr:colOff>
      <xdr:row>0</xdr:row>
      <xdr:rowOff>342900</xdr:rowOff>
    </xdr:to>
    <xdr:pic>
      <xdr:nvPicPr>
        <xdr:cNvPr id="62758931" name="그림 4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04775"/>
          <a:ext cx="14382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0.20677</cdr:x>
      <cdr:y>0.2035</cdr:y>
    </cdr:from>
    <cdr:to>
      <cdr:x>0.47846</cdr:x>
      <cdr:y>0.35708</cdr:y>
    </cdr:to>
    <cdr:sp macro="" textlink="">
      <cdr:nvSpPr>
        <cdr:cNvPr id="1420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4823" y="152429"/>
          <a:ext cx="199270" cy="112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Point</a:t>
          </a:r>
        </a:p>
      </cdr:txBody>
    </cdr:sp>
  </cdr:relSizeAnchor>
  <cdr:relSizeAnchor xmlns:cdr="http://schemas.openxmlformats.org/drawingml/2006/chartDrawing">
    <cdr:from>
      <cdr:x>0.56004</cdr:x>
      <cdr:y>0.2035</cdr:y>
    </cdr:from>
    <cdr:to>
      <cdr:x>0.83761</cdr:x>
      <cdr:y>0.35708</cdr:y>
    </cdr:to>
    <cdr:sp macro="" textlink="">
      <cdr:nvSpPr>
        <cdr:cNvPr id="142029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3922" y="152429"/>
          <a:ext cx="203577" cy="112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18288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ko-KR" sz="125" b="0" i="0" strike="noStrike">
              <a:solidFill>
                <a:srgbClr val="000000"/>
              </a:solidFill>
              <a:latin typeface="Arial"/>
              <a:cs typeface="Arial"/>
            </a:rPr>
            <a:t>Wbn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0</xdr:col>
      <xdr:colOff>1228725</xdr:colOff>
      <xdr:row>0</xdr:row>
      <xdr:rowOff>371475</xdr:rowOff>
    </xdr:to>
    <xdr:pic>
      <xdr:nvPicPr>
        <xdr:cNvPr id="59376752" name="그림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1450"/>
          <a:ext cx="11906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</xdr:col>
      <xdr:colOff>0</xdr:colOff>
      <xdr:row>0</xdr:row>
      <xdr:rowOff>314325</xdr:rowOff>
    </xdr:to>
    <xdr:pic>
      <xdr:nvPicPr>
        <xdr:cNvPr id="62760969" name="그림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11906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</xdr:colOff>
      <xdr:row>1</xdr:row>
      <xdr:rowOff>133350</xdr:rowOff>
    </xdr:from>
    <xdr:to>
      <xdr:col>18</xdr:col>
      <xdr:colOff>0</xdr:colOff>
      <xdr:row>1</xdr:row>
      <xdr:rowOff>133350</xdr:rowOff>
    </xdr:to>
    <xdr:graphicFrame macro="">
      <xdr:nvGraphicFramePr>
        <xdr:cNvPr id="62762065" name="Chart 1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209550</xdr:colOff>
      <xdr:row>24</xdr:row>
      <xdr:rowOff>66675</xdr:rowOff>
    </xdr:from>
    <xdr:to>
      <xdr:col>3</xdr:col>
      <xdr:colOff>0</xdr:colOff>
      <xdr:row>24</xdr:row>
      <xdr:rowOff>66675</xdr:rowOff>
    </xdr:to>
    <xdr:graphicFrame macro="">
      <xdr:nvGraphicFramePr>
        <xdr:cNvPr id="62762066" name="Chart 2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381000</xdr:colOff>
      <xdr:row>1</xdr:row>
      <xdr:rowOff>133350</xdr:rowOff>
    </xdr:from>
    <xdr:to>
      <xdr:col>18</xdr:col>
      <xdr:colOff>0</xdr:colOff>
      <xdr:row>1</xdr:row>
      <xdr:rowOff>133350</xdr:rowOff>
    </xdr:to>
    <xdr:graphicFrame macro="">
      <xdr:nvGraphicFramePr>
        <xdr:cNvPr id="62762067" name="Chart 9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209550</xdr:colOff>
      <xdr:row>24</xdr:row>
      <xdr:rowOff>66675</xdr:rowOff>
    </xdr:from>
    <xdr:to>
      <xdr:col>3</xdr:col>
      <xdr:colOff>0</xdr:colOff>
      <xdr:row>24</xdr:row>
      <xdr:rowOff>66675</xdr:rowOff>
    </xdr:to>
    <xdr:graphicFrame macro="">
      <xdr:nvGraphicFramePr>
        <xdr:cNvPr id="62762068" name="Chart 10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1228725</xdr:colOff>
      <xdr:row>0</xdr:row>
      <xdr:rowOff>0</xdr:rowOff>
    </xdr:to>
    <xdr:graphicFrame macro="">
      <xdr:nvGraphicFramePr>
        <xdr:cNvPr id="6276206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304800</xdr:colOff>
      <xdr:row>1</xdr:row>
      <xdr:rowOff>57150</xdr:rowOff>
    </xdr:from>
    <xdr:to>
      <xdr:col>1</xdr:col>
      <xdr:colOff>247650</xdr:colOff>
      <xdr:row>1</xdr:row>
      <xdr:rowOff>57150</xdr:rowOff>
    </xdr:to>
    <xdr:graphicFrame macro="">
      <xdr:nvGraphicFramePr>
        <xdr:cNvPr id="62762070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209550</xdr:colOff>
      <xdr:row>24</xdr:row>
      <xdr:rowOff>66675</xdr:rowOff>
    </xdr:from>
    <xdr:to>
      <xdr:col>3</xdr:col>
      <xdr:colOff>0</xdr:colOff>
      <xdr:row>24</xdr:row>
      <xdr:rowOff>66675</xdr:rowOff>
    </xdr:to>
    <xdr:graphicFrame macro="">
      <xdr:nvGraphicFramePr>
        <xdr:cNvPr id="62762071" name="Chart 2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209550</xdr:colOff>
      <xdr:row>24</xdr:row>
      <xdr:rowOff>66675</xdr:rowOff>
    </xdr:from>
    <xdr:to>
      <xdr:col>3</xdr:col>
      <xdr:colOff>0</xdr:colOff>
      <xdr:row>24</xdr:row>
      <xdr:rowOff>66675</xdr:rowOff>
    </xdr:to>
    <xdr:graphicFrame macro="">
      <xdr:nvGraphicFramePr>
        <xdr:cNvPr id="62762072" name="Chart 10" hidden="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114300</xdr:rowOff>
    </xdr:from>
    <xdr:to>
      <xdr:col>0</xdr:col>
      <xdr:colOff>1238250</xdr:colOff>
      <xdr:row>0</xdr:row>
      <xdr:rowOff>314325</xdr:rowOff>
    </xdr:to>
    <xdr:pic>
      <xdr:nvPicPr>
        <xdr:cNvPr id="62762073" name="그림 10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14300"/>
          <a:ext cx="1200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209550</xdr:colOff>
      <xdr:row>0</xdr:row>
      <xdr:rowOff>0</xdr:rowOff>
    </xdr:to>
    <xdr:graphicFrame macro="">
      <xdr:nvGraphicFramePr>
        <xdr:cNvPr id="6277123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0</xdr:row>
      <xdr:rowOff>152400</xdr:rowOff>
    </xdr:from>
    <xdr:to>
      <xdr:col>0</xdr:col>
      <xdr:colOff>152400</xdr:colOff>
      <xdr:row>0</xdr:row>
      <xdr:rowOff>152400</xdr:rowOff>
    </xdr:to>
    <xdr:graphicFrame macro="">
      <xdr:nvGraphicFramePr>
        <xdr:cNvPr id="6277123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304800</xdr:colOff>
      <xdr:row>0</xdr:row>
      <xdr:rowOff>304800</xdr:rowOff>
    </xdr:from>
    <xdr:to>
      <xdr:col>0</xdr:col>
      <xdr:colOff>304800</xdr:colOff>
      <xdr:row>0</xdr:row>
      <xdr:rowOff>304800</xdr:rowOff>
    </xdr:to>
    <xdr:graphicFrame macro="">
      <xdr:nvGraphicFramePr>
        <xdr:cNvPr id="6277123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161925</xdr:rowOff>
    </xdr:from>
    <xdr:to>
      <xdr:col>0</xdr:col>
      <xdr:colOff>1343025</xdr:colOff>
      <xdr:row>0</xdr:row>
      <xdr:rowOff>381000</xdr:rowOff>
    </xdr:to>
    <xdr:pic>
      <xdr:nvPicPr>
        <xdr:cNvPr id="62771239" name="그림 5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61925"/>
          <a:ext cx="13049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showGridLines="0" tabSelected="1" view="pageBreakPreview" zoomScaleNormal="100" zoomScaleSheetLayoutView="100" workbookViewId="0">
      <selection activeCell="P1" sqref="P1"/>
    </sheetView>
  </sheetViews>
  <sheetFormatPr defaultRowHeight="12.75"/>
  <cols>
    <col min="1" max="13" width="9.140625" style="1"/>
    <col min="14" max="14" width="21.42578125" style="1" customWidth="1"/>
    <col min="15" max="15" width="8.7109375" style="1" customWidth="1"/>
    <col min="16" max="16" width="10.7109375" style="1" bestFit="1" customWidth="1"/>
    <col min="17" max="17" width="11.85546875" style="1" customWidth="1"/>
    <col min="18" max="16384" width="9.140625" style="1"/>
  </cols>
  <sheetData>
    <row r="1" spans="1:15">
      <c r="A1" s="878"/>
      <c r="B1" s="878"/>
      <c r="C1" s="878"/>
      <c r="D1" s="878"/>
      <c r="E1" s="878"/>
      <c r="F1" s="878"/>
      <c r="G1" s="878"/>
      <c r="H1" s="878"/>
      <c r="I1" s="878"/>
      <c r="J1" s="878"/>
      <c r="K1" s="878"/>
      <c r="L1" s="878"/>
      <c r="M1" s="878"/>
      <c r="N1" s="878"/>
      <c r="O1" s="878"/>
    </row>
    <row r="2" spans="1:15">
      <c r="A2" s="878"/>
      <c r="B2" s="878"/>
      <c r="C2" s="878"/>
      <c r="D2" s="878"/>
      <c r="E2" s="878"/>
      <c r="F2" s="878"/>
      <c r="G2" s="878"/>
      <c r="H2" s="878"/>
      <c r="I2" s="878"/>
      <c r="J2" s="878"/>
      <c r="K2" s="878"/>
      <c r="L2" s="878"/>
      <c r="M2" s="878"/>
      <c r="N2" s="878"/>
      <c r="O2" s="878"/>
    </row>
    <row r="3" spans="1:15">
      <c r="A3" s="878"/>
      <c r="B3" s="878"/>
      <c r="C3" s="878"/>
      <c r="D3" s="878"/>
      <c r="E3" s="878"/>
      <c r="F3" s="878"/>
      <c r="G3" s="878"/>
      <c r="H3" s="878"/>
      <c r="I3" s="878"/>
      <c r="J3" s="878"/>
      <c r="K3" s="878"/>
      <c r="L3" s="878"/>
      <c r="M3" s="878"/>
      <c r="N3" s="878"/>
      <c r="O3" s="878"/>
    </row>
    <row r="4" spans="1:15">
      <c r="A4" s="878"/>
      <c r="B4" s="878"/>
      <c r="C4" s="878"/>
      <c r="D4" s="878"/>
      <c r="E4" s="878"/>
      <c r="F4" s="878"/>
      <c r="G4" s="878"/>
      <c r="H4" s="878"/>
      <c r="I4" s="878"/>
      <c r="J4" s="878"/>
      <c r="K4" s="878"/>
      <c r="L4" s="878"/>
      <c r="M4" s="878"/>
      <c r="N4" s="878"/>
      <c r="O4" s="878"/>
    </row>
    <row r="5" spans="1:15">
      <c r="A5" s="878"/>
      <c r="B5" s="878"/>
      <c r="C5" s="878"/>
      <c r="D5" s="878"/>
      <c r="E5" s="878"/>
      <c r="F5" s="878"/>
      <c r="G5" s="878"/>
      <c r="H5" s="878"/>
      <c r="I5" s="878"/>
      <c r="J5" s="878"/>
      <c r="K5" s="878"/>
      <c r="L5" s="878"/>
      <c r="M5" s="878"/>
      <c r="N5" s="878"/>
      <c r="O5" s="878"/>
    </row>
    <row r="6" spans="1:15">
      <c r="A6" s="878"/>
      <c r="B6" s="878"/>
      <c r="C6" s="878"/>
      <c r="D6" s="878"/>
      <c r="E6" s="878"/>
      <c r="F6" s="878"/>
      <c r="G6" s="878"/>
      <c r="H6" s="878"/>
      <c r="I6" s="878"/>
      <c r="J6" s="878"/>
      <c r="K6" s="878"/>
      <c r="L6" s="878"/>
      <c r="M6" s="878"/>
      <c r="N6" s="878"/>
      <c r="O6" s="878"/>
    </row>
    <row r="7" spans="1:15">
      <c r="A7" s="878"/>
      <c r="B7" s="878"/>
      <c r="C7" s="878"/>
      <c r="D7" s="878"/>
      <c r="E7" s="878"/>
      <c r="F7" s="878"/>
      <c r="G7" s="878"/>
      <c r="H7" s="878"/>
      <c r="I7" s="878"/>
      <c r="J7" s="878"/>
      <c r="K7" s="878"/>
      <c r="L7" s="878"/>
      <c r="M7" s="878"/>
      <c r="N7" s="878"/>
      <c r="O7" s="878"/>
    </row>
    <row r="8" spans="1:15">
      <c r="A8" s="878"/>
      <c r="B8" s="878"/>
      <c r="C8" s="878"/>
      <c r="D8" s="878"/>
      <c r="E8" s="878"/>
      <c r="F8" s="878"/>
      <c r="G8" s="878"/>
      <c r="H8" s="878"/>
      <c r="I8" s="878"/>
      <c r="J8" s="878"/>
      <c r="K8" s="878"/>
      <c r="L8" s="878"/>
      <c r="M8" s="878"/>
      <c r="N8" s="878"/>
      <c r="O8" s="878"/>
    </row>
    <row r="9" spans="1:15">
      <c r="A9" s="878"/>
      <c r="B9" s="878"/>
      <c r="C9" s="878"/>
      <c r="D9" s="878"/>
      <c r="E9" s="878"/>
      <c r="F9" s="878"/>
      <c r="G9" s="878"/>
      <c r="H9" s="878"/>
      <c r="I9" s="878"/>
      <c r="J9" s="878"/>
      <c r="K9" s="878"/>
      <c r="L9" s="878"/>
      <c r="M9" s="878"/>
      <c r="N9" s="878"/>
      <c r="O9" s="878"/>
    </row>
    <row r="10" spans="1:15">
      <c r="A10" s="878"/>
      <c r="B10" s="878"/>
      <c r="C10" s="878"/>
      <c r="D10" s="878"/>
      <c r="E10" s="878"/>
      <c r="F10" s="878"/>
      <c r="G10" s="878"/>
      <c r="H10" s="878"/>
      <c r="I10" s="878"/>
      <c r="J10" s="878"/>
      <c r="K10" s="878"/>
      <c r="L10" s="878"/>
      <c r="M10" s="878"/>
      <c r="N10" s="878"/>
      <c r="O10" s="878"/>
    </row>
    <row r="11" spans="1:15">
      <c r="A11" s="878"/>
      <c r="B11" s="878"/>
      <c r="C11" s="878"/>
      <c r="D11" s="878"/>
      <c r="E11" s="878"/>
      <c r="F11" s="878"/>
      <c r="G11" s="878"/>
      <c r="H11" s="878"/>
      <c r="I11" s="878"/>
      <c r="J11" s="878"/>
      <c r="K11" s="878"/>
      <c r="L11" s="878"/>
      <c r="M11" s="878"/>
      <c r="N11" s="878"/>
      <c r="O11" s="878"/>
    </row>
    <row r="12" spans="1:15">
      <c r="A12" s="878"/>
      <c r="B12" s="878"/>
      <c r="C12" s="878"/>
      <c r="D12" s="878"/>
      <c r="E12" s="878"/>
      <c r="F12" s="878"/>
      <c r="G12" s="878"/>
      <c r="H12" s="878"/>
      <c r="I12" s="878"/>
      <c r="J12" s="878"/>
      <c r="K12" s="878"/>
      <c r="L12" s="878"/>
      <c r="M12" s="878"/>
      <c r="N12" s="878"/>
      <c r="O12" s="878"/>
    </row>
    <row r="13" spans="1:15">
      <c r="A13" s="878"/>
      <c r="B13" s="878"/>
      <c r="C13" s="878"/>
      <c r="D13" s="878"/>
      <c r="E13" s="878"/>
      <c r="F13" s="878"/>
      <c r="G13" s="878"/>
      <c r="H13" s="878"/>
      <c r="I13" s="878"/>
      <c r="J13" s="878"/>
      <c r="K13" s="878"/>
      <c r="L13" s="878"/>
      <c r="M13" s="878"/>
      <c r="N13" s="878"/>
      <c r="O13" s="878"/>
    </row>
    <row r="14" spans="1:15">
      <c r="A14" s="878"/>
      <c r="B14" s="878"/>
      <c r="C14" s="878"/>
      <c r="D14" s="878"/>
      <c r="E14" s="878"/>
      <c r="F14" s="878"/>
      <c r="G14" s="878"/>
      <c r="H14" s="878"/>
      <c r="I14" s="878"/>
      <c r="J14" s="878"/>
      <c r="K14" s="878"/>
      <c r="L14" s="878"/>
      <c r="M14" s="878"/>
      <c r="N14" s="878"/>
      <c r="O14" s="878"/>
    </row>
    <row r="15" spans="1:15">
      <c r="A15" s="878"/>
      <c r="B15" s="878"/>
      <c r="C15" s="878"/>
      <c r="D15" s="878"/>
      <c r="E15" s="878"/>
      <c r="F15" s="878"/>
      <c r="G15" s="878"/>
      <c r="H15" s="878"/>
      <c r="I15" s="878"/>
      <c r="J15" s="878"/>
      <c r="K15" s="878"/>
      <c r="L15" s="878"/>
      <c r="M15" s="878"/>
      <c r="N15" s="878"/>
      <c r="O15" s="878"/>
    </row>
    <row r="16" spans="1:15">
      <c r="A16" s="878"/>
      <c r="B16" s="878"/>
      <c r="C16" s="878"/>
      <c r="D16" s="878"/>
      <c r="E16" s="878"/>
      <c r="F16" s="878"/>
      <c r="G16" s="878"/>
      <c r="H16" s="878"/>
      <c r="I16" s="878"/>
      <c r="J16" s="878"/>
      <c r="K16" s="878"/>
      <c r="L16" s="878"/>
      <c r="M16" s="878"/>
      <c r="N16" s="878"/>
      <c r="O16" s="878"/>
    </row>
    <row r="17" spans="1:15">
      <c r="A17" s="878"/>
      <c r="B17" s="878"/>
      <c r="C17" s="878"/>
      <c r="D17" s="878"/>
      <c r="E17" s="878"/>
      <c r="F17" s="878"/>
      <c r="G17" s="878"/>
      <c r="H17" s="878"/>
      <c r="I17" s="878"/>
      <c r="J17" s="878"/>
      <c r="K17" s="878"/>
      <c r="L17" s="878"/>
      <c r="M17" s="878"/>
      <c r="N17" s="878"/>
      <c r="O17" s="878"/>
    </row>
    <row r="18" spans="1:15">
      <c r="A18" s="878"/>
      <c r="B18" s="878"/>
      <c r="C18" s="878"/>
      <c r="D18" s="878"/>
      <c r="E18" s="878"/>
      <c r="F18" s="878"/>
      <c r="G18" s="878"/>
      <c r="H18" s="878"/>
      <c r="I18" s="878"/>
      <c r="J18" s="878"/>
      <c r="K18" s="878"/>
      <c r="L18" s="878"/>
      <c r="M18" s="878"/>
      <c r="N18" s="878"/>
      <c r="O18" s="878"/>
    </row>
    <row r="19" spans="1:15">
      <c r="A19" s="878"/>
      <c r="B19" s="878"/>
      <c r="C19" s="878"/>
      <c r="D19" s="878"/>
      <c r="E19" s="878"/>
      <c r="F19" s="878"/>
      <c r="G19" s="878"/>
      <c r="H19" s="878"/>
      <c r="I19" s="878"/>
      <c r="J19" s="878"/>
      <c r="K19" s="878"/>
      <c r="L19" s="878"/>
      <c r="M19" s="878"/>
      <c r="N19" s="878"/>
      <c r="O19" s="878"/>
    </row>
    <row r="20" spans="1:15">
      <c r="A20" s="878"/>
      <c r="B20" s="878"/>
      <c r="C20" s="878"/>
      <c r="D20" s="878"/>
      <c r="E20" s="878"/>
      <c r="F20" s="878"/>
      <c r="G20" s="878"/>
      <c r="H20" s="878"/>
      <c r="I20" s="878"/>
      <c r="J20" s="878"/>
      <c r="K20" s="878"/>
      <c r="L20" s="878"/>
      <c r="M20" s="878"/>
      <c r="N20" s="878"/>
      <c r="O20" s="878"/>
    </row>
    <row r="21" spans="1:15">
      <c r="A21" s="878"/>
      <c r="B21" s="878"/>
      <c r="C21" s="878"/>
      <c r="D21" s="878"/>
      <c r="E21" s="878"/>
      <c r="F21" s="878"/>
      <c r="G21" s="878"/>
      <c r="H21" s="878"/>
      <c r="I21" s="878"/>
      <c r="J21" s="878"/>
      <c r="K21" s="878"/>
      <c r="L21" s="878"/>
      <c r="M21" s="878"/>
      <c r="N21" s="878"/>
      <c r="O21" s="878"/>
    </row>
    <row r="22" spans="1:15">
      <c r="A22" s="878"/>
      <c r="B22" s="878"/>
      <c r="C22" s="878"/>
      <c r="D22" s="878"/>
      <c r="E22" s="878"/>
      <c r="F22" s="878"/>
      <c r="G22" s="878"/>
      <c r="H22" s="878"/>
      <c r="I22" s="878"/>
      <c r="J22" s="878"/>
      <c r="K22" s="878"/>
      <c r="L22" s="878"/>
      <c r="M22" s="878"/>
      <c r="N22" s="878"/>
      <c r="O22" s="878"/>
    </row>
    <row r="23" spans="1:15">
      <c r="A23" s="878"/>
      <c r="B23" s="878"/>
      <c r="C23" s="878"/>
      <c r="D23" s="878"/>
      <c r="E23" s="878"/>
      <c r="F23" s="878"/>
      <c r="G23" s="878"/>
      <c r="H23" s="878"/>
      <c r="I23" s="878"/>
      <c r="J23" s="878"/>
      <c r="K23" s="878"/>
      <c r="L23" s="878"/>
      <c r="M23" s="878"/>
      <c r="N23" s="878"/>
      <c r="O23" s="878"/>
    </row>
    <row r="24" spans="1:15">
      <c r="A24" s="878"/>
      <c r="B24" s="878"/>
      <c r="C24" s="878"/>
      <c r="D24" s="878"/>
      <c r="E24" s="878"/>
      <c r="F24" s="878"/>
      <c r="G24" s="878"/>
      <c r="H24" s="878"/>
      <c r="I24" s="878"/>
      <c r="J24" s="878"/>
      <c r="K24" s="878"/>
      <c r="L24" s="878"/>
      <c r="M24" s="878"/>
      <c r="N24" s="878"/>
      <c r="O24" s="878"/>
    </row>
    <row r="25" spans="1:15">
      <c r="A25" s="878"/>
      <c r="B25" s="878"/>
      <c r="C25" s="878"/>
      <c r="D25" s="878"/>
      <c r="E25" s="878"/>
      <c r="F25" s="878"/>
      <c r="G25" s="878"/>
      <c r="H25" s="878"/>
      <c r="I25" s="878"/>
      <c r="J25" s="878"/>
      <c r="K25" s="878"/>
      <c r="L25" s="878"/>
      <c r="M25" s="878"/>
      <c r="N25" s="878"/>
      <c r="O25" s="878"/>
    </row>
    <row r="26" spans="1:15">
      <c r="A26" s="878"/>
      <c r="B26" s="878"/>
      <c r="C26" s="878"/>
      <c r="D26" s="878"/>
      <c r="E26" s="878"/>
      <c r="F26" s="878"/>
      <c r="G26" s="878"/>
      <c r="H26" s="878"/>
      <c r="I26" s="878"/>
      <c r="J26" s="878"/>
      <c r="K26" s="878"/>
      <c r="L26" s="878"/>
      <c r="M26" s="878"/>
      <c r="N26" s="878"/>
      <c r="O26" s="878"/>
    </row>
    <row r="27" spans="1:15">
      <c r="A27" s="878"/>
      <c r="B27" s="878"/>
      <c r="C27" s="878"/>
      <c r="D27" s="878"/>
      <c r="E27" s="878"/>
      <c r="F27" s="878"/>
      <c r="G27" s="878"/>
      <c r="H27" s="878"/>
      <c r="I27" s="878"/>
      <c r="J27" s="878"/>
      <c r="K27" s="878"/>
      <c r="L27" s="878"/>
      <c r="M27" s="878"/>
      <c r="N27" s="878"/>
      <c r="O27" s="878"/>
    </row>
    <row r="28" spans="1:15">
      <c r="A28" s="878"/>
      <c r="B28" s="878"/>
      <c r="C28" s="878"/>
      <c r="D28" s="878"/>
      <c r="E28" s="878"/>
      <c r="F28" s="878"/>
      <c r="G28" s="878"/>
      <c r="H28" s="878"/>
      <c r="I28" s="878"/>
      <c r="J28" s="878"/>
      <c r="K28" s="878"/>
      <c r="L28" s="878"/>
      <c r="M28" s="878"/>
      <c r="N28" s="878"/>
      <c r="O28" s="878"/>
    </row>
    <row r="29" spans="1:15">
      <c r="A29" s="878"/>
      <c r="B29" s="878"/>
      <c r="C29" s="878"/>
      <c r="D29" s="878"/>
      <c r="E29" s="878"/>
      <c r="F29" s="878"/>
      <c r="G29" s="878"/>
      <c r="H29" s="878"/>
      <c r="I29" s="878"/>
      <c r="J29" s="878"/>
      <c r="K29" s="878"/>
      <c r="L29" s="878"/>
      <c r="M29" s="878"/>
      <c r="N29" s="878"/>
      <c r="O29" s="878"/>
    </row>
    <row r="30" spans="1:15">
      <c r="A30" s="878"/>
      <c r="B30" s="878"/>
      <c r="C30" s="878"/>
      <c r="D30" s="878"/>
      <c r="E30" s="878"/>
      <c r="F30" s="878"/>
      <c r="G30" s="878"/>
      <c r="H30" s="878"/>
      <c r="I30" s="878"/>
      <c r="J30" s="878"/>
      <c r="K30" s="878"/>
      <c r="L30" s="878"/>
      <c r="M30" s="878"/>
      <c r="N30" s="878"/>
      <c r="O30" s="878"/>
    </row>
    <row r="31" spans="1:15">
      <c r="A31" s="878"/>
      <c r="B31" s="878"/>
      <c r="C31" s="878"/>
      <c r="D31" s="878"/>
      <c r="E31" s="878"/>
      <c r="F31" s="878"/>
      <c r="G31" s="878"/>
      <c r="H31" s="878"/>
      <c r="I31" s="878"/>
      <c r="J31" s="878"/>
      <c r="K31" s="878"/>
      <c r="L31" s="878"/>
      <c r="M31" s="878"/>
      <c r="N31" s="878"/>
      <c r="O31" s="878"/>
    </row>
    <row r="32" spans="1:15">
      <c r="A32" s="878"/>
      <c r="B32" s="878"/>
      <c r="C32" s="878"/>
      <c r="D32" s="878"/>
      <c r="E32" s="878"/>
      <c r="F32" s="878"/>
      <c r="G32" s="878"/>
      <c r="H32" s="878"/>
      <c r="I32" s="878"/>
      <c r="J32" s="878"/>
      <c r="K32" s="878"/>
      <c r="L32" s="878"/>
      <c r="M32" s="878"/>
      <c r="N32" s="878"/>
      <c r="O32" s="878"/>
    </row>
    <row r="33" spans="1:16">
      <c r="A33" s="878"/>
      <c r="B33" s="878"/>
      <c r="C33" s="878"/>
      <c r="D33" s="878"/>
      <c r="E33" s="878"/>
      <c r="F33" s="878"/>
      <c r="G33" s="878"/>
      <c r="H33" s="878"/>
      <c r="I33" s="878"/>
      <c r="J33" s="878"/>
      <c r="K33" s="878"/>
      <c r="L33" s="878"/>
      <c r="M33" s="878"/>
      <c r="N33" s="878"/>
      <c r="O33" s="878"/>
    </row>
    <row r="34" spans="1:16">
      <c r="A34" s="878"/>
      <c r="B34" s="878"/>
      <c r="C34" s="878"/>
      <c r="D34" s="878"/>
      <c r="E34" s="878"/>
      <c r="F34" s="878"/>
      <c r="G34" s="878"/>
      <c r="H34" s="878"/>
      <c r="I34" s="878"/>
      <c r="J34" s="878"/>
      <c r="K34" s="878"/>
      <c r="L34" s="878"/>
      <c r="M34" s="878"/>
      <c r="N34" s="878"/>
      <c r="O34" s="878"/>
    </row>
    <row r="35" spans="1:16">
      <c r="A35" s="878"/>
      <c r="B35" s="878"/>
      <c r="C35" s="878"/>
      <c r="D35" s="878"/>
      <c r="E35" s="878"/>
      <c r="F35" s="878"/>
      <c r="G35" s="878"/>
      <c r="H35" s="878"/>
      <c r="I35" s="878"/>
      <c r="J35" s="878"/>
      <c r="K35" s="878"/>
      <c r="L35" s="878"/>
      <c r="M35" s="878"/>
      <c r="N35" s="878"/>
      <c r="O35" s="878"/>
    </row>
    <row r="36" spans="1:16">
      <c r="A36" s="878"/>
      <c r="B36" s="878"/>
      <c r="C36" s="878"/>
      <c r="D36" s="878"/>
      <c r="E36" s="878"/>
      <c r="F36" s="878"/>
      <c r="G36" s="878"/>
      <c r="H36" s="878"/>
      <c r="I36" s="878"/>
      <c r="J36" s="878"/>
      <c r="K36" s="878"/>
      <c r="L36" s="878"/>
      <c r="M36" s="878"/>
      <c r="N36" s="878"/>
      <c r="O36" s="878"/>
    </row>
    <row r="37" spans="1:16">
      <c r="A37" s="878"/>
      <c r="B37" s="878"/>
      <c r="C37" s="878"/>
      <c r="D37" s="878"/>
      <c r="E37" s="878"/>
      <c r="F37" s="878"/>
      <c r="G37" s="878"/>
      <c r="H37" s="878"/>
      <c r="I37" s="878"/>
      <c r="J37" s="878"/>
      <c r="K37" s="878"/>
      <c r="L37" s="878"/>
      <c r="M37" s="878"/>
      <c r="N37" s="878"/>
      <c r="O37" s="878"/>
      <c r="P37" s="1" t="s">
        <v>1</v>
      </c>
    </row>
    <row r="38" spans="1:16">
      <c r="A38" s="878"/>
      <c r="B38" s="878"/>
      <c r="C38" s="878"/>
      <c r="D38" s="878"/>
      <c r="E38" s="878"/>
      <c r="F38" s="878"/>
      <c r="G38" s="878"/>
      <c r="H38" s="878"/>
      <c r="I38" s="878"/>
      <c r="J38" s="878"/>
      <c r="K38" s="878"/>
      <c r="L38" s="878"/>
      <c r="M38" s="878"/>
      <c r="N38" s="878"/>
      <c r="O38" s="878"/>
    </row>
    <row r="39" spans="1:16">
      <c r="A39" s="878"/>
      <c r="B39" s="878"/>
      <c r="C39" s="878"/>
      <c r="D39" s="878"/>
      <c r="E39" s="878"/>
      <c r="F39" s="878"/>
      <c r="G39" s="878"/>
      <c r="H39" s="878"/>
      <c r="I39" s="878"/>
      <c r="J39" s="878"/>
      <c r="K39" s="878"/>
      <c r="L39" s="878"/>
      <c r="M39" s="878"/>
      <c r="N39" s="878"/>
      <c r="O39" s="878"/>
    </row>
    <row r="40" spans="1:16">
      <c r="A40" s="878"/>
      <c r="B40" s="878"/>
      <c r="C40" s="878"/>
      <c r="D40" s="878"/>
      <c r="E40" s="878"/>
      <c r="F40" s="878"/>
      <c r="G40" s="878"/>
      <c r="H40" s="878"/>
      <c r="I40" s="878"/>
      <c r="J40" s="878"/>
      <c r="K40" s="878"/>
      <c r="L40" s="878"/>
      <c r="M40" s="878"/>
      <c r="N40" s="878"/>
      <c r="O40" s="878"/>
    </row>
    <row r="41" spans="1:16">
      <c r="A41" s="878"/>
      <c r="B41" s="878"/>
      <c r="C41" s="878"/>
      <c r="D41" s="878"/>
      <c r="E41" s="878"/>
      <c r="F41" s="878"/>
      <c r="G41" s="878"/>
      <c r="H41" s="878"/>
      <c r="I41" s="878"/>
      <c r="J41" s="878"/>
      <c r="K41" s="878"/>
      <c r="L41" s="878"/>
      <c r="M41" s="878"/>
      <c r="N41" s="878"/>
      <c r="O41" s="878"/>
    </row>
    <row r="42" spans="1:16">
      <c r="A42" s="878"/>
      <c r="B42" s="878"/>
      <c r="C42" s="878"/>
      <c r="D42" s="878"/>
      <c r="E42" s="878"/>
      <c r="F42" s="878"/>
      <c r="G42" s="878"/>
      <c r="H42" s="878"/>
      <c r="I42" s="878"/>
      <c r="J42" s="878"/>
      <c r="K42" s="878"/>
      <c r="L42" s="878"/>
      <c r="M42" s="878"/>
      <c r="N42" s="878"/>
      <c r="O42" s="878"/>
    </row>
    <row r="43" spans="1:16">
      <c r="A43" s="878"/>
      <c r="B43" s="878"/>
      <c r="C43" s="878"/>
      <c r="D43" s="878"/>
      <c r="E43" s="878"/>
      <c r="F43" s="878"/>
      <c r="G43" s="878"/>
      <c r="H43" s="878"/>
      <c r="I43" s="878"/>
      <c r="J43" s="878"/>
      <c r="K43" s="878"/>
      <c r="L43" s="878"/>
      <c r="M43" s="878"/>
      <c r="N43" s="878"/>
      <c r="O43" s="878"/>
    </row>
    <row r="44" spans="1:16" ht="30.75" customHeight="1">
      <c r="A44" s="879"/>
      <c r="B44" s="879"/>
      <c r="C44" s="879"/>
      <c r="D44" s="879"/>
      <c r="E44" s="879"/>
      <c r="F44" s="879"/>
      <c r="G44" s="879"/>
      <c r="H44" s="879"/>
      <c r="I44" s="879"/>
      <c r="J44" s="879"/>
      <c r="K44" s="879"/>
      <c r="L44" s="879"/>
      <c r="M44" s="879"/>
      <c r="N44" s="879"/>
      <c r="O44" s="879"/>
    </row>
    <row r="45" spans="1:16">
      <c r="A45" s="878"/>
      <c r="B45" s="878"/>
      <c r="C45" s="878"/>
      <c r="D45" s="878"/>
      <c r="E45" s="878"/>
      <c r="F45" s="878"/>
      <c r="G45" s="878"/>
      <c r="H45" s="878"/>
      <c r="I45" s="878"/>
      <c r="J45" s="878"/>
      <c r="K45" s="878"/>
      <c r="L45" s="878"/>
      <c r="M45" s="878"/>
      <c r="N45" s="878"/>
      <c r="O45" s="878"/>
    </row>
    <row r="46" spans="1:16">
      <c r="A46" s="878"/>
      <c r="B46" s="878"/>
      <c r="C46" s="878"/>
      <c r="D46" s="878"/>
      <c r="E46" s="878"/>
      <c r="F46" s="878"/>
      <c r="G46" s="878"/>
      <c r="H46" s="878"/>
      <c r="I46" s="878"/>
      <c r="J46" s="878"/>
      <c r="K46" s="878"/>
      <c r="L46" s="878"/>
      <c r="M46" s="878"/>
      <c r="N46" s="878"/>
      <c r="O46" s="878"/>
    </row>
    <row r="47" spans="1:16">
      <c r="A47" s="878"/>
      <c r="B47" s="878"/>
      <c r="C47" s="878"/>
      <c r="D47" s="878"/>
      <c r="E47" s="878"/>
      <c r="F47" s="878"/>
      <c r="G47" s="878"/>
      <c r="H47" s="878"/>
      <c r="I47" s="878"/>
      <c r="J47" s="878"/>
      <c r="K47" s="878"/>
      <c r="L47" s="878"/>
      <c r="M47" s="878"/>
      <c r="N47" s="878"/>
      <c r="O47" s="878"/>
    </row>
    <row r="48" spans="1:16">
      <c r="A48" s="1438"/>
      <c r="B48" s="1438"/>
      <c r="C48" s="1438"/>
      <c r="D48" s="1438"/>
      <c r="E48" s="1438"/>
      <c r="F48" s="1438"/>
      <c r="G48" s="1438"/>
      <c r="H48" s="1438"/>
      <c r="I48" s="1438"/>
      <c r="J48" s="1438"/>
      <c r="K48" s="1438"/>
      <c r="L48" s="1438"/>
      <c r="M48" s="1438"/>
      <c r="N48" s="1438"/>
      <c r="O48" s="1438"/>
    </row>
  </sheetData>
  <mergeCells count="1">
    <mergeCell ref="A48:O48"/>
  </mergeCells>
  <phoneticPr fontId="3" type="noConversion"/>
  <printOptions horizontalCentered="1" verticalCentered="1"/>
  <pageMargins left="0.23622047244094491" right="0.23622047244094491" top="0.19685039370078741" bottom="0.19685039370078741" header="0.15748031496062992" footer="0.15748031496062992"/>
  <pageSetup paperSize="9" scale="9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4"/>
  <sheetViews>
    <sheetView showGridLines="0" view="pageBreakPreview" zoomScale="90" zoomScaleNormal="100" zoomScaleSheetLayoutView="90" workbookViewId="0">
      <selection activeCell="T29" sqref="T29"/>
    </sheetView>
  </sheetViews>
  <sheetFormatPr defaultRowHeight="11.25"/>
  <cols>
    <col min="1" max="1" width="19.140625" style="365" customWidth="1"/>
    <col min="2" max="2" width="5.28515625" style="365" customWidth="1"/>
    <col min="3" max="3" width="18.7109375" style="365" customWidth="1"/>
    <col min="4" max="4" width="8.28515625" style="392" customWidth="1"/>
    <col min="5" max="5" width="2.7109375" style="392" customWidth="1"/>
    <col min="6" max="6" width="8.28515625" style="392" customWidth="1"/>
    <col min="7" max="7" width="6.5703125" style="365" customWidth="1"/>
    <col min="8" max="8" width="18.7109375" style="365" customWidth="1"/>
    <col min="9" max="9" width="8.28515625" style="392" customWidth="1"/>
    <col min="10" max="10" width="2.7109375" style="392" customWidth="1"/>
    <col min="11" max="11" width="8.28515625" style="392" customWidth="1"/>
    <col min="12" max="12" width="6.140625" style="365" customWidth="1"/>
    <col min="13" max="13" width="21.140625" style="365" customWidth="1"/>
    <col min="14" max="14" width="8.28515625" style="392" customWidth="1"/>
    <col min="15" max="15" width="2.7109375" style="392" customWidth="1"/>
    <col min="16" max="16" width="8.28515625" style="392" customWidth="1"/>
    <col min="17" max="16384" width="9.140625" style="365"/>
  </cols>
  <sheetData>
    <row r="1" spans="1:17" s="303" customFormat="1" ht="30" customHeight="1">
      <c r="A1" s="391"/>
      <c r="B1" s="421"/>
      <c r="C1" s="386" t="s">
        <v>184</v>
      </c>
      <c r="D1" s="422"/>
      <c r="E1" s="422"/>
      <c r="F1" s="422"/>
      <c r="G1" s="344"/>
      <c r="H1" s="344"/>
      <c r="I1" s="423"/>
      <c r="J1" s="423"/>
      <c r="K1" s="423"/>
      <c r="L1" s="344"/>
      <c r="M1" s="344"/>
      <c r="N1" s="423"/>
      <c r="O1" s="423"/>
      <c r="P1" s="423"/>
    </row>
    <row r="2" spans="1:17" s="303" customFormat="1">
      <c r="A2" s="390"/>
      <c r="B2" s="304"/>
      <c r="C2" s="304"/>
      <c r="D2" s="392"/>
      <c r="E2" s="402"/>
      <c r="F2" s="402"/>
      <c r="I2" s="402"/>
      <c r="J2" s="402"/>
      <c r="K2" s="402"/>
      <c r="N2" s="402"/>
      <c r="O2" s="402"/>
      <c r="P2" s="402"/>
    </row>
    <row r="3" spans="1:17" s="303" customFormat="1">
      <c r="A3" s="390"/>
      <c r="B3" s="304"/>
      <c r="C3" s="304"/>
      <c r="D3" s="392"/>
      <c r="E3" s="402"/>
      <c r="F3" s="402"/>
      <c r="I3" s="402"/>
      <c r="J3" s="402"/>
      <c r="K3" s="402"/>
      <c r="N3" s="402"/>
      <c r="O3" s="402"/>
      <c r="P3" s="402"/>
    </row>
    <row r="4" spans="1:17" ht="16.5" customHeight="1">
      <c r="A4" s="364"/>
      <c r="C4" s="295" t="s">
        <v>185</v>
      </c>
    </row>
    <row r="5" spans="1:17" ht="16.5" customHeight="1">
      <c r="A5" s="424"/>
    </row>
    <row r="6" spans="1:17" ht="16.5" customHeight="1">
      <c r="A6" s="425"/>
      <c r="C6" s="408" t="s">
        <v>189</v>
      </c>
      <c r="D6" s="427"/>
      <c r="E6" s="427"/>
      <c r="F6" s="427"/>
      <c r="G6" s="374"/>
      <c r="H6" s="374" t="s">
        <v>190</v>
      </c>
      <c r="I6" s="427"/>
      <c r="J6" s="427"/>
      <c r="K6" s="427"/>
      <c r="L6" s="426"/>
      <c r="M6" s="374" t="s">
        <v>191</v>
      </c>
      <c r="N6" s="405"/>
      <c r="O6" s="405"/>
      <c r="P6" s="405"/>
    </row>
    <row r="7" spans="1:17" ht="16.5" customHeight="1">
      <c r="A7" s="425"/>
      <c r="C7" s="408"/>
      <c r="D7" s="427"/>
      <c r="E7" s="427"/>
      <c r="F7" s="427"/>
      <c r="G7" s="374"/>
      <c r="H7" s="374"/>
      <c r="I7" s="427"/>
      <c r="J7" s="427"/>
      <c r="K7" s="427"/>
      <c r="L7" s="426"/>
      <c r="M7" s="374"/>
      <c r="N7" s="405"/>
      <c r="O7" s="405"/>
      <c r="P7" s="405"/>
    </row>
    <row r="8" spans="1:17" ht="16.5" customHeight="1">
      <c r="A8" s="364"/>
      <c r="C8" s="366" t="s">
        <v>163</v>
      </c>
      <c r="D8" s="1473" t="s">
        <v>449</v>
      </c>
      <c r="E8" s="1473"/>
      <c r="F8" s="1473"/>
      <c r="G8" s="303"/>
      <c r="H8" s="366" t="s">
        <v>163</v>
      </c>
      <c r="I8" s="1474" t="str">
        <f>D8</f>
        <v>4Q18</v>
      </c>
      <c r="J8" s="1474"/>
      <c r="K8" s="1474"/>
      <c r="L8" s="304"/>
      <c r="M8" s="366" t="s">
        <v>163</v>
      </c>
      <c r="N8" s="1473" t="str">
        <f>D8</f>
        <v>4Q18</v>
      </c>
      <c r="O8" s="1473"/>
      <c r="P8" s="1473"/>
    </row>
    <row r="9" spans="1:17" ht="16.5" customHeight="1">
      <c r="A9" s="38"/>
      <c r="C9" s="401" t="s">
        <v>9</v>
      </c>
      <c r="D9" s="1190">
        <f>SUM(D10:D16)-D12-D13</f>
        <v>113426.59999999999</v>
      </c>
      <c r="E9" s="882"/>
      <c r="F9" s="1191">
        <f>D9/$D$9</f>
        <v>1</v>
      </c>
      <c r="G9" s="289"/>
      <c r="H9" s="401" t="s">
        <v>9</v>
      </c>
      <c r="I9" s="1133">
        <f>SUM(I10:I16)</f>
        <v>113427.1</v>
      </c>
      <c r="J9" s="880"/>
      <c r="K9" s="1191">
        <f>I9/$I$9</f>
        <v>1</v>
      </c>
      <c r="L9" s="289"/>
      <c r="M9" s="401" t="s">
        <v>9</v>
      </c>
      <c r="N9" s="1133">
        <f>SUM(N10:N16)</f>
        <v>58797</v>
      </c>
      <c r="O9" s="394"/>
      <c r="P9" s="1191">
        <f>N9/$N$9</f>
        <v>1</v>
      </c>
      <c r="Q9" s="392"/>
    </row>
    <row r="10" spans="1:17" ht="16.5" customHeight="1">
      <c r="A10" s="38"/>
      <c r="C10" s="309" t="s">
        <v>164</v>
      </c>
      <c r="D10" s="1189">
        <v>3</v>
      </c>
      <c r="E10" s="882"/>
      <c r="F10" s="1185">
        <f t="shared" ref="F10:F16" si="0">ROUND(D10,0)/ROUND($D$9,0)</f>
        <v>2.6448729138564892E-5</v>
      </c>
      <c r="G10" s="289"/>
      <c r="H10" s="309" t="s">
        <v>170</v>
      </c>
      <c r="I10" s="887">
        <f>58796.4+0.5</f>
        <v>58796.9</v>
      </c>
      <c r="J10" s="882"/>
      <c r="K10" s="1185">
        <f>I10/$I$9</f>
        <v>0.51836730375721496</v>
      </c>
      <c r="L10" s="289"/>
      <c r="M10" s="309" t="s">
        <v>173</v>
      </c>
      <c r="N10" s="887">
        <v>57464.2</v>
      </c>
      <c r="O10" s="394"/>
      <c r="P10" s="1185">
        <f>ROUND(N10,0)/ROUND($N$9,0)</f>
        <v>0.97732877527765027</v>
      </c>
      <c r="Q10" s="39"/>
    </row>
    <row r="11" spans="1:17" ht="16.5" customHeight="1">
      <c r="A11" s="38"/>
      <c r="C11" s="309" t="s">
        <v>165</v>
      </c>
      <c r="D11" s="1189">
        <v>66000.5</v>
      </c>
      <c r="E11" s="882"/>
      <c r="F11" s="1185">
        <f t="shared" si="0"/>
        <v>0.58188085729147376</v>
      </c>
      <c r="G11" s="289"/>
      <c r="H11" s="309" t="s">
        <v>171</v>
      </c>
      <c r="I11" s="887">
        <v>23309.200000000001</v>
      </c>
      <c r="J11" s="882"/>
      <c r="K11" s="1185">
        <f>I11/$I$9</f>
        <v>0.20549939123895436</v>
      </c>
      <c r="L11" s="289"/>
      <c r="M11" s="309" t="s">
        <v>69</v>
      </c>
      <c r="N11" s="887">
        <f>934.3+0.5</f>
        <v>934.8</v>
      </c>
      <c r="O11" s="394"/>
      <c r="P11" s="1185">
        <f>ROUND(N11,0)/ROUND($N$9,0)</f>
        <v>1.5902171879517663E-2</v>
      </c>
      <c r="Q11" s="39"/>
    </row>
    <row r="12" spans="1:17" ht="16.5" customHeight="1">
      <c r="A12" s="38"/>
      <c r="C12" s="309" t="s">
        <v>166</v>
      </c>
      <c r="D12" s="1189">
        <v>5825.5</v>
      </c>
      <c r="E12" s="882"/>
      <c r="F12" s="1185">
        <f t="shared" si="0"/>
        <v>5.1363431987093019E-2</v>
      </c>
      <c r="G12" s="289"/>
      <c r="H12" s="309" t="s">
        <v>172</v>
      </c>
      <c r="I12" s="887">
        <v>31321</v>
      </c>
      <c r="J12" s="882"/>
      <c r="K12" s="1185">
        <f>I12/$I$9</f>
        <v>0.27613330500383065</v>
      </c>
      <c r="L12" s="289"/>
      <c r="M12" s="309" t="s">
        <v>174</v>
      </c>
      <c r="N12" s="887">
        <v>398</v>
      </c>
      <c r="O12" s="882"/>
      <c r="P12" s="1185">
        <f>ROUND(N12,0)/ROUND($N$9,0)</f>
        <v>6.7690528428321177E-3</v>
      </c>
      <c r="Q12" s="39"/>
    </row>
    <row r="13" spans="1:17" ht="16.5" customHeight="1">
      <c r="A13" s="38"/>
      <c r="C13" s="309" t="s">
        <v>186</v>
      </c>
      <c r="D13" s="1189">
        <v>54935.199999999997</v>
      </c>
      <c r="E13" s="882"/>
      <c r="F13" s="1185">
        <f t="shared" si="0"/>
        <v>0.48432031174235413</v>
      </c>
      <c r="G13" s="289"/>
      <c r="H13" s="309"/>
      <c r="I13" s="397"/>
      <c r="J13" s="397"/>
      <c r="K13" s="394"/>
      <c r="L13" s="289"/>
      <c r="M13" s="309" t="s">
        <v>39</v>
      </c>
      <c r="N13" s="1184">
        <v>0</v>
      </c>
      <c r="O13" s="843"/>
      <c r="P13" s="1185">
        <f>ROUND(N13,0)/ROUND($N$9,0)</f>
        <v>0</v>
      </c>
      <c r="Q13" s="39"/>
    </row>
    <row r="14" spans="1:17" ht="16.5" customHeight="1">
      <c r="A14" s="38"/>
      <c r="C14" s="309" t="s">
        <v>167</v>
      </c>
      <c r="D14" s="1189">
        <v>330.4</v>
      </c>
      <c r="E14" s="882"/>
      <c r="F14" s="1185">
        <f t="shared" si="0"/>
        <v>2.9093602052421381E-3</v>
      </c>
      <c r="G14" s="289"/>
      <c r="H14" s="308"/>
      <c r="I14" s="844"/>
      <c r="J14" s="844"/>
      <c r="K14" s="1378"/>
      <c r="L14" s="417"/>
      <c r="M14" s="309"/>
      <c r="N14" s="844"/>
      <c r="O14" s="842"/>
      <c r="P14" s="845"/>
      <c r="Q14" s="39"/>
    </row>
    <row r="15" spans="1:17" ht="16.5" customHeight="1">
      <c r="A15" s="38"/>
      <c r="C15" s="420" t="s">
        <v>168</v>
      </c>
      <c r="D15" s="1192">
        <v>43912.7</v>
      </c>
      <c r="E15" s="1193"/>
      <c r="F15" s="1185">
        <f t="shared" si="0"/>
        <v>0.3871476808872667</v>
      </c>
      <c r="G15" s="289"/>
      <c r="H15" s="419"/>
      <c r="I15" s="849"/>
      <c r="J15" s="849"/>
      <c r="K15" s="1379"/>
      <c r="L15" s="417"/>
      <c r="M15" s="420"/>
      <c r="N15" s="847"/>
      <c r="O15" s="851"/>
      <c r="P15" s="1379"/>
      <c r="Q15" s="428"/>
    </row>
    <row r="16" spans="1:17" ht="16.5" customHeight="1" thickBot="1">
      <c r="A16" s="40"/>
      <c r="C16" s="418" t="s">
        <v>187</v>
      </c>
      <c r="D16" s="889">
        <v>3180</v>
      </c>
      <c r="E16" s="1194"/>
      <c r="F16" s="1195">
        <f t="shared" si="0"/>
        <v>2.8035652886878787E-2</v>
      </c>
      <c r="G16" s="289"/>
      <c r="H16" s="418"/>
      <c r="I16" s="850"/>
      <c r="J16" s="850"/>
      <c r="K16" s="846"/>
      <c r="L16" s="289"/>
      <c r="M16" s="398"/>
      <c r="N16" s="848"/>
      <c r="O16" s="848"/>
      <c r="P16" s="1380"/>
    </row>
    <row r="17" spans="1:17" ht="16.5" customHeight="1">
      <c r="A17" s="364"/>
      <c r="D17" s="365"/>
      <c r="E17" s="365"/>
      <c r="F17" s="41"/>
      <c r="I17" s="365"/>
      <c r="J17" s="365"/>
      <c r="K17" s="23"/>
      <c r="M17" s="434"/>
      <c r="N17" s="365"/>
      <c r="O17" s="365"/>
      <c r="P17" s="23"/>
    </row>
    <row r="18" spans="1:17" ht="16.5" customHeight="1">
      <c r="A18" s="364"/>
    </row>
    <row r="19" spans="1:17" ht="16.5" customHeight="1">
      <c r="A19" s="364"/>
      <c r="C19" s="295" t="s">
        <v>188</v>
      </c>
      <c r="D19" s="393"/>
      <c r="E19" s="393"/>
      <c r="F19" s="393"/>
      <c r="G19" s="288"/>
      <c r="H19" s="288"/>
      <c r="I19" s="393"/>
      <c r="J19" s="393"/>
      <c r="K19" s="393"/>
      <c r="L19" s="288"/>
      <c r="M19" s="288"/>
      <c r="N19" s="393"/>
      <c r="O19" s="393"/>
      <c r="P19" s="393"/>
    </row>
    <row r="20" spans="1:17" ht="16.5" customHeight="1">
      <c r="A20" s="364"/>
      <c r="H20" s="288"/>
      <c r="I20" s="404"/>
      <c r="J20" s="404"/>
      <c r="K20" s="393"/>
      <c r="L20" s="288"/>
      <c r="M20" s="429"/>
      <c r="N20" s="405"/>
      <c r="O20" s="405"/>
      <c r="P20" s="406"/>
    </row>
    <row r="21" spans="1:17" ht="16.5" customHeight="1">
      <c r="A21" s="364"/>
      <c r="C21" s="408" t="s">
        <v>189</v>
      </c>
      <c r="D21" s="427"/>
      <c r="E21" s="427"/>
      <c r="F21" s="427"/>
      <c r="G21" s="374"/>
      <c r="H21" s="374" t="s">
        <v>190</v>
      </c>
      <c r="I21" s="427"/>
      <c r="J21" s="427"/>
      <c r="K21" s="427"/>
      <c r="L21" s="426"/>
      <c r="M21" s="374" t="s">
        <v>191</v>
      </c>
      <c r="N21" s="403"/>
    </row>
    <row r="22" spans="1:17" ht="16.5" customHeight="1">
      <c r="A22" s="364"/>
      <c r="C22" s="408"/>
      <c r="D22" s="427"/>
      <c r="E22" s="427"/>
      <c r="F22" s="427"/>
      <c r="G22" s="374"/>
      <c r="H22" s="374"/>
      <c r="I22" s="427"/>
      <c r="J22" s="427"/>
      <c r="K22" s="427"/>
      <c r="L22" s="426"/>
      <c r="M22" s="374"/>
      <c r="N22" s="403"/>
    </row>
    <row r="23" spans="1:17" ht="16.5" customHeight="1">
      <c r="A23" s="364"/>
      <c r="C23" s="366" t="s">
        <v>163</v>
      </c>
      <c r="D23" s="1473" t="str">
        <f>D8</f>
        <v>4Q18</v>
      </c>
      <c r="E23" s="1473"/>
      <c r="F23" s="1473"/>
      <c r="G23" s="430"/>
      <c r="H23" s="366" t="s">
        <v>163</v>
      </c>
      <c r="I23" s="1473" t="str">
        <f>D8</f>
        <v>4Q18</v>
      </c>
      <c r="J23" s="1473"/>
      <c r="K23" s="1473"/>
      <c r="L23" s="288"/>
      <c r="M23" s="366" t="s">
        <v>163</v>
      </c>
      <c r="N23" s="1473" t="str">
        <f>D8</f>
        <v>4Q18</v>
      </c>
      <c r="O23" s="1473"/>
      <c r="P23" s="1473"/>
    </row>
    <row r="24" spans="1:17" ht="16.5" customHeight="1">
      <c r="A24" s="364"/>
      <c r="C24" s="401" t="s">
        <v>9</v>
      </c>
      <c r="D24" s="1196">
        <f>SUM(D25:D31)-D27</f>
        <v>2310.4</v>
      </c>
      <c r="E24" s="394"/>
      <c r="F24" s="1191">
        <f>D24/$D$24</f>
        <v>1</v>
      </c>
      <c r="G24" s="289"/>
      <c r="H24" s="401" t="s">
        <v>9</v>
      </c>
      <c r="I24" s="1133">
        <f>SUM(I25:I27)-1</f>
        <v>2309.5</v>
      </c>
      <c r="J24" s="880"/>
      <c r="K24" s="1191">
        <f>I24/$I$24</f>
        <v>1</v>
      </c>
      <c r="L24" s="289"/>
      <c r="M24" s="401" t="s">
        <v>9</v>
      </c>
      <c r="N24" s="1133">
        <f>SUM(N25:N28)</f>
        <v>945.9</v>
      </c>
      <c r="O24" s="394"/>
      <c r="P24" s="1191">
        <f>N24/$N$24</f>
        <v>1</v>
      </c>
      <c r="Q24" s="392"/>
    </row>
    <row r="25" spans="1:17" ht="16.5" customHeight="1">
      <c r="A25" s="364"/>
      <c r="C25" s="309" t="s">
        <v>164</v>
      </c>
      <c r="D25" s="1184">
        <v>0</v>
      </c>
      <c r="E25" s="882"/>
      <c r="F25" s="1185">
        <f t="shared" ref="F25:F30" si="1">ROUND(D25,0)/ROUND($D$24,0)</f>
        <v>0</v>
      </c>
      <c r="G25" s="289"/>
      <c r="H25" s="309" t="s">
        <v>170</v>
      </c>
      <c r="I25" s="887">
        <v>946.4</v>
      </c>
      <c r="J25" s="882"/>
      <c r="K25" s="1185">
        <f>I25/$I$24</f>
        <v>0.40978566789348342</v>
      </c>
      <c r="L25" s="289"/>
      <c r="M25" s="309" t="s">
        <v>173</v>
      </c>
      <c r="N25" s="887">
        <v>921.3</v>
      </c>
      <c r="O25" s="394"/>
      <c r="P25" s="1376">
        <v>0.97299999999999998</v>
      </c>
      <c r="Q25" s="392"/>
    </row>
    <row r="26" spans="1:17" ht="16.5" customHeight="1">
      <c r="A26" s="364"/>
      <c r="C26" s="309" t="s">
        <v>165</v>
      </c>
      <c r="D26" s="1197">
        <v>1398.4</v>
      </c>
      <c r="E26" s="882"/>
      <c r="F26" s="1185">
        <f t="shared" si="1"/>
        <v>0.60519480519480517</v>
      </c>
      <c r="G26" s="289"/>
      <c r="H26" s="309" t="s">
        <v>171</v>
      </c>
      <c r="I26" s="887">
        <v>1174.4000000000001</v>
      </c>
      <c r="J26" s="882"/>
      <c r="K26" s="1185">
        <v>0.50800000000000001</v>
      </c>
      <c r="L26" s="289"/>
      <c r="M26" s="309" t="s">
        <v>69</v>
      </c>
      <c r="N26" s="887">
        <v>10</v>
      </c>
      <c r="O26" s="394"/>
      <c r="P26" s="1185">
        <f>ROUND(N26,0)/ROUND($N$24,0)</f>
        <v>1.0570824524312896E-2</v>
      </c>
      <c r="Q26" s="392"/>
    </row>
    <row r="27" spans="1:17" ht="16.5" customHeight="1">
      <c r="A27" s="364"/>
      <c r="C27" s="309" t="s">
        <v>166</v>
      </c>
      <c r="D27" s="1197">
        <v>943.9</v>
      </c>
      <c r="E27" s="882"/>
      <c r="F27" s="1185">
        <f t="shared" si="1"/>
        <v>0.40865800865800866</v>
      </c>
      <c r="G27" s="289"/>
      <c r="H27" s="309" t="s">
        <v>172</v>
      </c>
      <c r="I27" s="887">
        <v>189.7</v>
      </c>
      <c r="J27" s="882"/>
      <c r="K27" s="1185">
        <f>I27/$I$24</f>
        <v>8.2138991123619831E-2</v>
      </c>
      <c r="L27" s="289"/>
      <c r="M27" s="309" t="s">
        <v>174</v>
      </c>
      <c r="N27" s="887">
        <v>14.6</v>
      </c>
      <c r="O27" s="882"/>
      <c r="P27" s="1185">
        <f>ROUND(N27,0)/ROUND($N$24,0)</f>
        <v>1.5856236786469344E-2</v>
      </c>
      <c r="Q27" s="392"/>
    </row>
    <row r="28" spans="1:17" ht="16.5" customHeight="1">
      <c r="A28" s="364"/>
      <c r="C28" s="309" t="s">
        <v>167</v>
      </c>
      <c r="D28" s="1197">
        <v>1.9</v>
      </c>
      <c r="E28" s="882"/>
      <c r="F28" s="1185">
        <f>ROUND(D28,0)/ROUND($D$24,0)</f>
        <v>8.658008658008658E-4</v>
      </c>
      <c r="G28" s="289"/>
      <c r="H28" s="309"/>
      <c r="I28" s="844"/>
      <c r="J28" s="844"/>
      <c r="K28" s="842"/>
      <c r="L28" s="417"/>
      <c r="M28" s="309" t="s">
        <v>39</v>
      </c>
      <c r="N28" s="1184">
        <v>0</v>
      </c>
      <c r="O28" s="843"/>
      <c r="P28" s="1185">
        <f>ROUND(N28,0)/ROUND($N$24,0)</f>
        <v>0</v>
      </c>
      <c r="Q28" s="392"/>
    </row>
    <row r="29" spans="1:17" ht="16.5" customHeight="1">
      <c r="A29" s="364"/>
      <c r="C29" s="309" t="s">
        <v>168</v>
      </c>
      <c r="D29" s="1197">
        <v>543.1</v>
      </c>
      <c r="E29" s="882"/>
      <c r="F29" s="1185">
        <f t="shared" si="1"/>
        <v>0.23506493506493506</v>
      </c>
      <c r="G29" s="289"/>
      <c r="H29" s="309"/>
      <c r="I29" s="844"/>
      <c r="J29" s="844"/>
      <c r="K29" s="842"/>
      <c r="L29" s="289"/>
      <c r="M29" s="309"/>
      <c r="N29" s="852"/>
      <c r="O29" s="842"/>
      <c r="P29" s="845"/>
    </row>
    <row r="30" spans="1:17" ht="16.5" customHeight="1">
      <c r="A30" s="364"/>
      <c r="C30" s="309" t="s">
        <v>169</v>
      </c>
      <c r="D30" s="1198">
        <v>367</v>
      </c>
      <c r="E30" s="394"/>
      <c r="F30" s="1185">
        <f t="shared" si="1"/>
        <v>0.15887445887445886</v>
      </c>
      <c r="G30" s="289"/>
      <c r="H30" s="309"/>
      <c r="I30" s="842"/>
      <c r="J30" s="842"/>
      <c r="K30" s="842"/>
      <c r="L30" s="289"/>
      <c r="M30" s="309"/>
      <c r="N30" s="841"/>
      <c r="O30" s="841"/>
      <c r="P30" s="1378"/>
    </row>
    <row r="31" spans="1:17" ht="16.5" customHeight="1" thickBot="1">
      <c r="A31" s="364"/>
      <c r="C31" s="398"/>
      <c r="D31" s="848"/>
      <c r="E31" s="848"/>
      <c r="F31" s="1380"/>
      <c r="G31" s="289"/>
      <c r="H31" s="398"/>
      <c r="I31" s="846"/>
      <c r="J31" s="846"/>
      <c r="K31" s="846"/>
      <c r="L31" s="289"/>
      <c r="M31" s="398"/>
      <c r="N31" s="846"/>
      <c r="O31" s="846"/>
      <c r="P31" s="846"/>
    </row>
    <row r="32" spans="1:17" ht="16.899999999999999" customHeight="1">
      <c r="A32" s="364"/>
      <c r="D32" s="393"/>
      <c r="E32" s="393"/>
      <c r="F32" s="23"/>
      <c r="I32" s="365"/>
      <c r="J32" s="365"/>
      <c r="K32" s="23"/>
      <c r="N32" s="365"/>
      <c r="O32" s="365"/>
      <c r="P32" s="23"/>
    </row>
    <row r="33" spans="1:16" ht="16.899999999999999" customHeight="1">
      <c r="A33" s="364"/>
      <c r="C33" s="298" t="s">
        <v>179</v>
      </c>
      <c r="D33" s="393"/>
      <c r="E33" s="393"/>
      <c r="F33" s="393"/>
      <c r="G33" s="288"/>
      <c r="H33" s="288"/>
      <c r="I33" s="393"/>
      <c r="J33" s="393"/>
      <c r="K33" s="393"/>
      <c r="L33" s="288"/>
      <c r="M33" s="288"/>
      <c r="N33" s="393"/>
      <c r="O33" s="393"/>
      <c r="P33" s="393"/>
    </row>
    <row r="34" spans="1:16" ht="16.5" customHeight="1">
      <c r="A34" s="364"/>
      <c r="C34" s="305" t="s">
        <v>180</v>
      </c>
    </row>
    <row r="35" spans="1:16" ht="16.5" customHeight="1">
      <c r="A35" s="364"/>
      <c r="C35" s="306"/>
    </row>
    <row r="36" spans="1:16" ht="24.75" customHeight="1">
      <c r="A36" s="364"/>
    </row>
    <row r="37" spans="1:16" ht="18" customHeight="1"/>
    <row r="38" spans="1:16" ht="18" customHeight="1"/>
    <row r="39" spans="1:16" ht="18" customHeight="1"/>
    <row r="40" spans="1:16" ht="18" customHeight="1"/>
    <row r="48" spans="1:16">
      <c r="C48" s="368"/>
      <c r="D48" s="407"/>
      <c r="E48" s="407"/>
      <c r="F48" s="407"/>
      <c r="G48" s="368"/>
      <c r="H48" s="368"/>
      <c r="I48" s="407"/>
      <c r="J48" s="407"/>
      <c r="K48" s="407"/>
    </row>
    <row r="53" spans="1:16">
      <c r="C53" s="368"/>
      <c r="D53" s="407"/>
      <c r="E53" s="407"/>
      <c r="F53" s="407"/>
      <c r="G53" s="368"/>
      <c r="H53" s="368"/>
      <c r="I53" s="407"/>
      <c r="J53" s="407"/>
      <c r="K53" s="407"/>
    </row>
    <row r="54" spans="1:16">
      <c r="C54" s="368"/>
      <c r="D54" s="407"/>
      <c r="E54" s="407"/>
      <c r="F54" s="407"/>
      <c r="G54" s="368"/>
      <c r="H54" s="368"/>
      <c r="I54" s="407"/>
      <c r="J54" s="407"/>
      <c r="K54" s="407"/>
    </row>
    <row r="64" spans="1:16" s="368" customFormat="1">
      <c r="A64" s="365"/>
      <c r="B64" s="365"/>
      <c r="C64" s="365"/>
      <c r="D64" s="392"/>
      <c r="E64" s="392"/>
      <c r="F64" s="392"/>
      <c r="G64" s="365"/>
      <c r="H64" s="365"/>
      <c r="I64" s="392"/>
      <c r="J64" s="392"/>
      <c r="K64" s="392"/>
      <c r="L64" s="365"/>
      <c r="M64" s="365"/>
      <c r="N64" s="392"/>
      <c r="O64" s="392"/>
      <c r="P64" s="392"/>
    </row>
    <row r="65" spans="1:16">
      <c r="B65" s="431"/>
    </row>
    <row r="66" spans="1:16">
      <c r="B66" s="431"/>
    </row>
    <row r="67" spans="1:16">
      <c r="B67" s="431"/>
    </row>
    <row r="68" spans="1:16">
      <c r="B68" s="431"/>
    </row>
    <row r="69" spans="1:16">
      <c r="B69" s="432"/>
    </row>
    <row r="70" spans="1:16" s="368" customFormat="1">
      <c r="A70" s="365"/>
      <c r="B70" s="432"/>
      <c r="C70" s="365"/>
      <c r="D70" s="392"/>
      <c r="E70" s="392"/>
      <c r="F70" s="392"/>
      <c r="G70" s="365"/>
      <c r="H70" s="365"/>
      <c r="I70" s="392"/>
      <c r="J70" s="392"/>
      <c r="K70" s="392"/>
      <c r="L70" s="365"/>
      <c r="M70" s="365"/>
      <c r="N70" s="392"/>
      <c r="O70" s="392"/>
      <c r="P70" s="392"/>
    </row>
    <row r="71" spans="1:16" s="368" customFormat="1">
      <c r="A71" s="365"/>
      <c r="B71" s="432"/>
      <c r="C71" s="365"/>
      <c r="D71" s="392"/>
      <c r="E71" s="392"/>
      <c r="F71" s="392"/>
      <c r="G71" s="365"/>
      <c r="H71" s="365"/>
      <c r="I71" s="392"/>
      <c r="J71" s="392"/>
      <c r="K71" s="392"/>
      <c r="L71" s="365"/>
      <c r="M71" s="365"/>
      <c r="N71" s="392"/>
      <c r="O71" s="392"/>
      <c r="P71" s="392"/>
    </row>
    <row r="72" spans="1:16">
      <c r="B72" s="433"/>
    </row>
    <row r="73" spans="1:16">
      <c r="B73" s="433"/>
    </row>
    <row r="84" spans="1:16">
      <c r="B84" s="433"/>
    </row>
    <row r="85" spans="1:16">
      <c r="B85" s="433"/>
    </row>
    <row r="86" spans="1:16">
      <c r="B86" s="433"/>
    </row>
    <row r="87" spans="1:16" s="368" customFormat="1">
      <c r="A87" s="365"/>
      <c r="B87" s="433"/>
      <c r="C87" s="365"/>
      <c r="D87" s="392"/>
      <c r="E87" s="392"/>
      <c r="F87" s="392"/>
      <c r="G87" s="365"/>
      <c r="H87" s="365"/>
      <c r="I87" s="392"/>
      <c r="J87" s="392"/>
      <c r="K87" s="392"/>
      <c r="L87" s="365"/>
      <c r="M87" s="365"/>
      <c r="N87" s="392"/>
      <c r="O87" s="392"/>
      <c r="P87" s="392"/>
    </row>
    <row r="88" spans="1:16">
      <c r="B88" s="433"/>
    </row>
    <row r="90" spans="1:16">
      <c r="B90" s="368"/>
    </row>
    <row r="92" spans="1:16" s="368" customFormat="1">
      <c r="A92" s="365"/>
      <c r="B92" s="365"/>
      <c r="C92" s="365"/>
      <c r="D92" s="392"/>
      <c r="E92" s="392"/>
      <c r="F92" s="392"/>
      <c r="G92" s="365"/>
      <c r="H92" s="365"/>
      <c r="I92" s="392"/>
      <c r="J92" s="392"/>
      <c r="K92" s="392"/>
      <c r="L92" s="365"/>
      <c r="M92" s="365"/>
      <c r="N92" s="392"/>
      <c r="O92" s="392"/>
      <c r="P92" s="392"/>
    </row>
    <row r="93" spans="1:16" s="368" customFormat="1">
      <c r="A93" s="365"/>
      <c r="B93" s="365"/>
      <c r="C93" s="365"/>
      <c r="D93" s="392"/>
      <c r="E93" s="392"/>
      <c r="F93" s="392"/>
      <c r="G93" s="365"/>
      <c r="H93" s="365"/>
      <c r="I93" s="392"/>
      <c r="J93" s="392"/>
      <c r="K93" s="392"/>
      <c r="L93" s="365"/>
      <c r="M93" s="365"/>
      <c r="N93" s="392"/>
      <c r="O93" s="392"/>
      <c r="P93" s="392"/>
    </row>
    <row r="96" spans="1:16">
      <c r="B96" s="368"/>
    </row>
    <row r="97" spans="2:2">
      <c r="B97" s="368"/>
    </row>
    <row r="113" spans="2:16">
      <c r="B113" s="368"/>
    </row>
    <row r="115" spans="2:16">
      <c r="L115" s="368"/>
      <c r="M115" s="368"/>
      <c r="N115" s="407"/>
      <c r="O115" s="407"/>
      <c r="P115" s="407"/>
    </row>
    <row r="118" spans="2:16">
      <c r="B118" s="368"/>
    </row>
    <row r="119" spans="2:16">
      <c r="B119" s="368"/>
    </row>
    <row r="121" spans="2:16">
      <c r="L121" s="368"/>
      <c r="M121" s="368"/>
      <c r="N121" s="407"/>
      <c r="O121" s="407"/>
      <c r="P121" s="407"/>
    </row>
    <row r="122" spans="2:16">
      <c r="L122" s="368"/>
      <c r="M122" s="368"/>
      <c r="N122" s="407"/>
      <c r="O122" s="407"/>
      <c r="P122" s="407"/>
    </row>
    <row r="138" spans="12:16">
      <c r="L138" s="368"/>
      <c r="M138" s="368"/>
      <c r="N138" s="407"/>
      <c r="O138" s="407"/>
      <c r="P138" s="407"/>
    </row>
    <row r="143" spans="12:16">
      <c r="L143" s="368"/>
      <c r="M143" s="368"/>
      <c r="N143" s="407"/>
      <c r="O143" s="407"/>
      <c r="P143" s="407"/>
    </row>
    <row r="144" spans="12:16">
      <c r="L144" s="368"/>
      <c r="M144" s="368"/>
      <c r="N144" s="407"/>
      <c r="O144" s="407"/>
      <c r="P144" s="407"/>
    </row>
  </sheetData>
  <mergeCells count="6">
    <mergeCell ref="D23:F23"/>
    <mergeCell ref="I23:K23"/>
    <mergeCell ref="N23:P23"/>
    <mergeCell ref="I8:K8"/>
    <mergeCell ref="N8:P8"/>
    <mergeCell ref="D8:F8"/>
  </mergeCells>
  <phoneticPr fontId="3" type="noConversion"/>
  <pageMargins left="0.43307086614173229" right="0.23622047244094491" top="0.62992125984251968" bottom="0.35433070866141736" header="0.15748031496062992" footer="0.15748031496062992"/>
  <pageSetup paperSize="9" scale="84" orientation="landscape" useFirstPageNumber="1" verticalDpi="0" r:id="rId1"/>
  <headerFooter>
    <oddHeader>&amp;R&amp;"Trebuchet MS,보통"&amp;12
www.wooribank.com</oddHeader>
    <oddFooter>&amp;R&amp;"Trebuchet MS,보통"Page 9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9"/>
  <sheetViews>
    <sheetView showGridLines="0" view="pageBreakPreview" zoomScaleNormal="100" zoomScaleSheetLayoutView="100" workbookViewId="0">
      <selection activeCell="P33" sqref="P33"/>
    </sheetView>
  </sheetViews>
  <sheetFormatPr defaultRowHeight="11.25"/>
  <cols>
    <col min="1" max="1" width="19" style="365" customWidth="1"/>
    <col min="2" max="2" width="3.7109375" style="365" customWidth="1"/>
    <col min="3" max="3" width="14.5703125" style="369" customWidth="1"/>
    <col min="4" max="10" width="15.7109375" style="365" customWidth="1"/>
    <col min="11" max="11" width="15.7109375" style="438" customWidth="1"/>
    <col min="12" max="13" width="1.28515625" style="365" customWidth="1"/>
    <col min="14" max="14" width="9.85546875" style="365" customWidth="1"/>
    <col min="15" max="16384" width="9.140625" style="365"/>
  </cols>
  <sheetData>
    <row r="1" spans="1:14" s="303" customFormat="1" ht="30" customHeight="1">
      <c r="A1" s="391"/>
      <c r="B1" s="344"/>
      <c r="C1" s="1456" t="s">
        <v>192</v>
      </c>
      <c r="D1" s="1456"/>
      <c r="E1" s="1456"/>
      <c r="F1" s="1456"/>
      <c r="G1" s="1456"/>
      <c r="H1" s="1456"/>
      <c r="I1" s="1456"/>
      <c r="J1" s="1456"/>
      <c r="K1" s="1456"/>
      <c r="L1" s="1456"/>
      <c r="M1" s="1456"/>
      <c r="N1" s="435"/>
    </row>
    <row r="2" spans="1:14" s="303" customFormat="1" ht="36" hidden="1" customHeight="1">
      <c r="A2" s="345"/>
      <c r="C2" s="346"/>
      <c r="E2" s="304"/>
      <c r="F2" s="304"/>
      <c r="G2" s="304"/>
      <c r="K2" s="367"/>
      <c r="N2" s="304"/>
    </row>
    <row r="3" spans="1:14" s="303" customFormat="1" ht="36" hidden="1" customHeight="1">
      <c r="A3" s="345"/>
      <c r="C3" s="363"/>
      <c r="E3" s="304"/>
      <c r="F3" s="304"/>
      <c r="G3" s="304"/>
      <c r="K3" s="367"/>
      <c r="N3" s="304"/>
    </row>
    <row r="4" spans="1:14" s="303" customFormat="1" ht="36" hidden="1" customHeight="1">
      <c r="A4" s="345"/>
      <c r="C4" s="363"/>
      <c r="E4" s="304"/>
      <c r="F4" s="304"/>
      <c r="G4" s="304"/>
      <c r="K4" s="367"/>
      <c r="N4" s="304"/>
    </row>
    <row r="5" spans="1:14" s="303" customFormat="1" ht="36" hidden="1" customHeight="1">
      <c r="A5" s="345"/>
      <c r="C5" s="363"/>
      <c r="E5" s="304"/>
      <c r="F5" s="304"/>
      <c r="G5" s="304"/>
      <c r="K5" s="367"/>
      <c r="N5" s="304"/>
    </row>
    <row r="6" spans="1:14" s="303" customFormat="1" ht="36" hidden="1" customHeight="1">
      <c r="A6" s="345"/>
      <c r="C6" s="363"/>
      <c r="E6" s="304"/>
      <c r="F6" s="304"/>
      <c r="G6" s="304"/>
      <c r="K6" s="367"/>
      <c r="N6" s="304"/>
    </row>
    <row r="7" spans="1:14" s="303" customFormat="1" ht="36" hidden="1" customHeight="1">
      <c r="A7" s="345"/>
      <c r="C7" s="363"/>
      <c r="E7" s="304"/>
      <c r="F7" s="304"/>
      <c r="G7" s="304"/>
      <c r="K7" s="367"/>
      <c r="N7" s="304"/>
    </row>
    <row r="8" spans="1:14" s="303" customFormat="1" ht="36" hidden="1" customHeight="1">
      <c r="A8" s="345"/>
      <c r="C8" s="363"/>
      <c r="E8" s="304"/>
      <c r="F8" s="304"/>
      <c r="G8" s="304"/>
      <c r="K8" s="367"/>
      <c r="N8" s="304"/>
    </row>
    <row r="9" spans="1:14" s="303" customFormat="1" ht="28.5" hidden="1" customHeight="1">
      <c r="A9" s="345"/>
      <c r="C9" s="363"/>
      <c r="E9" s="304"/>
      <c r="F9" s="304"/>
      <c r="G9" s="304"/>
      <c r="K9" s="367"/>
      <c r="N9" s="304"/>
    </row>
    <row r="10" spans="1:14" s="303" customFormat="1" ht="24.75" customHeight="1">
      <c r="A10" s="345"/>
      <c r="C10" s="363"/>
      <c r="E10" s="304"/>
      <c r="F10" s="304"/>
      <c r="G10" s="304"/>
      <c r="K10" s="367"/>
      <c r="N10" s="304"/>
    </row>
    <row r="11" spans="1:14" s="303" customFormat="1" ht="2.25" customHeight="1">
      <c r="A11" s="345"/>
      <c r="C11" s="363"/>
      <c r="E11" s="304"/>
      <c r="F11" s="304"/>
      <c r="G11" s="304"/>
      <c r="K11" s="367"/>
      <c r="N11" s="304"/>
    </row>
    <row r="12" spans="1:14" ht="16.899999999999999" customHeight="1">
      <c r="A12" s="364"/>
      <c r="C12" s="295" t="s">
        <v>193</v>
      </c>
      <c r="D12" s="314"/>
      <c r="E12" s="314"/>
      <c r="F12" s="314"/>
      <c r="G12" s="314"/>
      <c r="H12" s="366"/>
      <c r="I12" s="366"/>
      <c r="J12" s="366"/>
      <c r="K12" s="366"/>
      <c r="L12" s="366"/>
      <c r="M12" s="366"/>
    </row>
    <row r="13" spans="1:14" ht="16.899999999999999" customHeight="1">
      <c r="A13" s="390"/>
      <c r="C13" s="312"/>
      <c r="D13" s="314"/>
      <c r="E13" s="314"/>
      <c r="F13" s="314"/>
      <c r="G13" s="314"/>
      <c r="H13" s="366"/>
      <c r="I13" s="366"/>
      <c r="J13" s="366"/>
      <c r="K13" s="352"/>
      <c r="L13" s="366"/>
      <c r="M13" s="366"/>
      <c r="N13" s="366"/>
    </row>
    <row r="14" spans="1:14" ht="24" customHeight="1">
      <c r="A14" s="390"/>
      <c r="C14" s="366" t="s">
        <v>199</v>
      </c>
      <c r="D14" s="439" t="s">
        <v>206</v>
      </c>
      <c r="E14" s="439" t="s">
        <v>200</v>
      </c>
      <c r="F14" s="439" t="s">
        <v>201</v>
      </c>
      <c r="G14" s="439" t="s">
        <v>202</v>
      </c>
      <c r="H14" s="439" t="s">
        <v>203</v>
      </c>
      <c r="I14" s="287" t="s">
        <v>204</v>
      </c>
      <c r="J14" s="287" t="s">
        <v>205</v>
      </c>
      <c r="K14" s="287" t="s">
        <v>9</v>
      </c>
      <c r="L14" s="361"/>
      <c r="M14" s="367"/>
      <c r="N14" s="367"/>
    </row>
    <row r="15" spans="1:14" ht="28.5" customHeight="1">
      <c r="A15" s="390"/>
      <c r="C15" s="310" t="s">
        <v>198</v>
      </c>
      <c r="D15" s="1199">
        <v>15757.303</v>
      </c>
      <c r="E15" s="1199">
        <v>15309.04</v>
      </c>
      <c r="F15" s="1199">
        <v>25023.125</v>
      </c>
      <c r="G15" s="1199">
        <v>16576.704000000002</v>
      </c>
      <c r="H15" s="1199">
        <v>3158.3809999999999</v>
      </c>
      <c r="I15" s="1199">
        <v>407.21899999999999</v>
      </c>
      <c r="J15" s="1199">
        <v>346.178</v>
      </c>
      <c r="K15" s="1200">
        <f>SUM(D15:J15)-1</f>
        <v>76576.95</v>
      </c>
      <c r="L15" s="42"/>
      <c r="M15" s="304"/>
      <c r="N15" s="304"/>
    </row>
    <row r="16" spans="1:14" ht="28.5" customHeight="1" thickBot="1">
      <c r="A16" s="390"/>
      <c r="C16" s="311" t="s">
        <v>10</v>
      </c>
      <c r="D16" s="1381">
        <f>D15/$K$15-0.001</f>
        <v>0.20477083574104218</v>
      </c>
      <c r="E16" s="1381">
        <f t="shared" ref="E16:J16" si="0">E15/$K$15</f>
        <v>0.19991707687496044</v>
      </c>
      <c r="F16" s="1381">
        <f t="shared" si="0"/>
        <v>0.3267709800403385</v>
      </c>
      <c r="G16" s="1381">
        <f t="shared" si="0"/>
        <v>0.21647119661987063</v>
      </c>
      <c r="H16" s="1381">
        <f t="shared" si="0"/>
        <v>4.1244538989865749E-2</v>
      </c>
      <c r="I16" s="1381">
        <f t="shared" si="0"/>
        <v>5.3177751268495286E-3</v>
      </c>
      <c r="J16" s="1381">
        <f t="shared" si="0"/>
        <v>4.52065536692177E-3</v>
      </c>
      <c r="K16" s="1382">
        <f>D16+E16+F16+G16+H16+I16+J16+0.001</f>
        <v>1.0000130587598488</v>
      </c>
      <c r="L16" s="436"/>
      <c r="M16" s="315"/>
      <c r="N16" s="17"/>
    </row>
    <row r="17" spans="1:14" ht="7.5" customHeight="1">
      <c r="A17" s="390"/>
      <c r="C17" s="347"/>
      <c r="D17" s="314"/>
      <c r="E17" s="314"/>
      <c r="F17" s="314"/>
      <c r="G17" s="314"/>
      <c r="H17" s="314"/>
      <c r="I17" s="314"/>
      <c r="J17" s="314"/>
      <c r="K17" s="366"/>
      <c r="L17" s="314"/>
      <c r="M17" s="288"/>
      <c r="N17" s="288"/>
    </row>
    <row r="18" spans="1:14" ht="12.75" customHeight="1">
      <c r="A18" s="390"/>
      <c r="C18" s="50"/>
      <c r="D18" s="314"/>
      <c r="E18" s="314"/>
      <c r="F18" s="314"/>
      <c r="G18" s="440"/>
      <c r="H18" s="314"/>
      <c r="I18" s="314"/>
      <c r="J18" s="314"/>
      <c r="K18" s="366"/>
      <c r="L18" s="314"/>
      <c r="M18" s="288"/>
      <c r="N18" s="288"/>
    </row>
    <row r="19" spans="1:14" ht="12.75" customHeight="1">
      <c r="A19" s="390"/>
      <c r="C19" s="50"/>
      <c r="D19" s="314"/>
      <c r="E19" s="314"/>
      <c r="F19" s="314"/>
      <c r="G19" s="440"/>
      <c r="H19" s="314"/>
      <c r="I19" s="314"/>
      <c r="J19" s="314"/>
      <c r="K19" s="366"/>
      <c r="L19" s="314"/>
      <c r="M19" s="288"/>
      <c r="N19" s="288"/>
    </row>
    <row r="20" spans="1:14" ht="10.5" customHeight="1">
      <c r="A20" s="390"/>
      <c r="C20" s="347"/>
      <c r="D20" s="36"/>
      <c r="E20" s="36"/>
      <c r="F20" s="36"/>
      <c r="G20" s="36"/>
      <c r="H20" s="36"/>
      <c r="I20" s="36"/>
      <c r="J20" s="36"/>
      <c r="K20" s="43"/>
      <c r="L20" s="314"/>
      <c r="M20" s="288"/>
      <c r="N20" s="288"/>
    </row>
    <row r="21" spans="1:14" ht="10.5" customHeight="1">
      <c r="A21" s="390"/>
      <c r="C21" s="347"/>
      <c r="D21" s="314"/>
      <c r="E21" s="314"/>
      <c r="F21" s="314"/>
      <c r="G21" s="314"/>
      <c r="H21" s="314"/>
      <c r="I21" s="314"/>
      <c r="J21" s="314"/>
      <c r="K21" s="366"/>
      <c r="L21" s="314"/>
      <c r="M21" s="288"/>
      <c r="N21" s="288"/>
    </row>
    <row r="22" spans="1:14" ht="16.899999999999999" customHeight="1">
      <c r="A22" s="390"/>
      <c r="C22" s="295" t="s">
        <v>194</v>
      </c>
      <c r="D22" s="314"/>
      <c r="E22" s="314"/>
      <c r="F22" s="314"/>
      <c r="G22" s="314"/>
      <c r="H22" s="314"/>
      <c r="I22" s="314"/>
      <c r="J22" s="314"/>
      <c r="K22" s="366"/>
      <c r="L22" s="314"/>
      <c r="M22" s="314"/>
      <c r="N22" s="288"/>
    </row>
    <row r="23" spans="1:14" ht="12.75" customHeight="1">
      <c r="A23" s="390"/>
      <c r="C23" s="312"/>
      <c r="D23" s="314"/>
      <c r="E23" s="314"/>
      <c r="F23" s="314"/>
      <c r="G23" s="314"/>
      <c r="H23" s="314"/>
      <c r="I23" s="314"/>
      <c r="J23" s="314"/>
      <c r="K23" s="352"/>
      <c r="L23" s="314"/>
      <c r="M23" s="304"/>
      <c r="N23" s="304"/>
    </row>
    <row r="24" spans="1:14" ht="24" customHeight="1">
      <c r="A24" s="390"/>
      <c r="C24" s="366" t="s">
        <v>199</v>
      </c>
      <c r="D24" s="439" t="s">
        <v>206</v>
      </c>
      <c r="E24" s="439" t="s">
        <v>200</v>
      </c>
      <c r="F24" s="439" t="s">
        <v>201</v>
      </c>
      <c r="G24" s="439" t="s">
        <v>202</v>
      </c>
      <c r="H24" s="439" t="s">
        <v>203</v>
      </c>
      <c r="I24" s="287" t="s">
        <v>204</v>
      </c>
      <c r="J24" s="287" t="s">
        <v>205</v>
      </c>
      <c r="K24" s="287" t="s">
        <v>9</v>
      </c>
      <c r="L24" s="361"/>
      <c r="M24" s="367"/>
      <c r="N24" s="367"/>
    </row>
    <row r="25" spans="1:14" ht="28.5" customHeight="1">
      <c r="A25" s="390"/>
      <c r="C25" s="310" t="s">
        <v>198</v>
      </c>
      <c r="D25" s="1199">
        <v>7678.6930000000002</v>
      </c>
      <c r="E25" s="1199">
        <v>9522.3880000000008</v>
      </c>
      <c r="F25" s="1199">
        <v>19369.483</v>
      </c>
      <c r="G25" s="1199">
        <v>21610.600999999999</v>
      </c>
      <c r="H25" s="1199">
        <v>17159.201000000001</v>
      </c>
      <c r="I25" s="1199">
        <v>37712.205999999998</v>
      </c>
      <c r="J25" s="1199">
        <v>374.05399999999997</v>
      </c>
      <c r="K25" s="1200">
        <f>SUM(D25:J25)</f>
        <v>113426.62599999999</v>
      </c>
      <c r="L25" s="44"/>
      <c r="M25" s="304"/>
      <c r="N25" s="304"/>
    </row>
    <row r="26" spans="1:14" ht="28.5" customHeight="1" thickBot="1">
      <c r="A26" s="390"/>
      <c r="C26" s="311" t="s">
        <v>10</v>
      </c>
      <c r="D26" s="1381">
        <f t="shared" ref="D26:J26" si="1">D25/$K$25</f>
        <v>6.7697446982157447E-2</v>
      </c>
      <c r="E26" s="1381">
        <f>E25/$K$25+0.01</f>
        <v>9.395196380080989E-2</v>
      </c>
      <c r="F26" s="1381">
        <f t="shared" si="1"/>
        <v>0.17076663287154467</v>
      </c>
      <c r="G26" s="1381">
        <f t="shared" si="1"/>
        <v>0.19052493900329892</v>
      </c>
      <c r="H26" s="1381">
        <f t="shared" si="1"/>
        <v>0.15128018530675508</v>
      </c>
      <c r="I26" s="1381">
        <f t="shared" si="1"/>
        <v>0.33248107018540779</v>
      </c>
      <c r="J26" s="1381">
        <f t="shared" si="1"/>
        <v>3.2977618500262891E-3</v>
      </c>
      <c r="K26" s="1382">
        <f>D26+E26+F26+G26+H26+I26+J26-0.01</f>
        <v>1</v>
      </c>
      <c r="L26" s="436"/>
      <c r="M26" s="393"/>
      <c r="N26" s="21"/>
    </row>
    <row r="27" spans="1:14" ht="5.25" customHeight="1">
      <c r="A27" s="390"/>
      <c r="C27" s="49"/>
      <c r="D27" s="321"/>
      <c r="E27" s="321"/>
      <c r="F27" s="321"/>
      <c r="G27" s="321"/>
      <c r="H27" s="321"/>
      <c r="I27" s="321"/>
      <c r="J27" s="321"/>
      <c r="K27" s="441"/>
      <c r="L27" s="321"/>
      <c r="M27" s="317"/>
      <c r="N27" s="317"/>
    </row>
    <row r="28" spans="1:14" ht="12.75" customHeight="1">
      <c r="A28" s="390"/>
      <c r="C28" s="50"/>
      <c r="D28" s="321"/>
      <c r="E28" s="321"/>
      <c r="F28" s="321"/>
      <c r="G28" s="321"/>
      <c r="H28" s="321"/>
      <c r="I28" s="321"/>
      <c r="J28" s="321"/>
      <c r="K28" s="441"/>
      <c r="L28" s="321"/>
      <c r="M28" s="317"/>
      <c r="N28" s="317"/>
    </row>
    <row r="29" spans="1:14" ht="12.75" customHeight="1">
      <c r="A29" s="390"/>
      <c r="C29" s="50"/>
      <c r="D29" s="321"/>
      <c r="E29" s="321"/>
      <c r="F29" s="321"/>
      <c r="G29" s="321"/>
      <c r="H29" s="321"/>
      <c r="I29" s="321"/>
      <c r="J29" s="321"/>
      <c r="K29" s="441"/>
      <c r="L29" s="321"/>
      <c r="M29" s="317"/>
      <c r="N29" s="317"/>
    </row>
    <row r="30" spans="1:14" ht="10.5" customHeight="1">
      <c r="A30" s="390"/>
      <c r="C30" s="50"/>
      <c r="D30" s="321"/>
      <c r="E30" s="321"/>
      <c r="F30" s="321"/>
      <c r="G30" s="321"/>
      <c r="H30" s="321"/>
      <c r="I30" s="321"/>
      <c r="J30" s="321"/>
      <c r="K30" s="441"/>
      <c r="L30" s="321"/>
      <c r="M30" s="317"/>
      <c r="N30" s="317"/>
    </row>
    <row r="31" spans="1:14" ht="10.5" customHeight="1">
      <c r="A31" s="390"/>
      <c r="B31" s="368"/>
      <c r="C31" s="49"/>
      <c r="D31" s="36"/>
      <c r="E31" s="36"/>
      <c r="F31" s="36"/>
      <c r="G31" s="36"/>
      <c r="H31" s="36"/>
      <c r="I31" s="36"/>
      <c r="J31" s="36"/>
      <c r="K31" s="43"/>
      <c r="L31" s="321"/>
      <c r="M31" s="321"/>
      <c r="N31" s="321"/>
    </row>
    <row r="32" spans="1:14" ht="16.5" customHeight="1">
      <c r="A32" s="390"/>
      <c r="B32" s="368"/>
      <c r="C32" s="295" t="s">
        <v>195</v>
      </c>
      <c r="D32" s="314"/>
      <c r="E32" s="314"/>
      <c r="F32" s="314"/>
      <c r="G32" s="314"/>
      <c r="H32" s="314"/>
      <c r="I32" s="314"/>
      <c r="J32" s="314"/>
      <c r="K32" s="366"/>
      <c r="L32" s="314"/>
      <c r="M32" s="296"/>
      <c r="N32" s="296"/>
    </row>
    <row r="33" spans="1:12" ht="12.75" customHeight="1">
      <c r="A33" s="390"/>
      <c r="C33" s="312"/>
      <c r="D33" s="314"/>
      <c r="E33" s="314"/>
      <c r="F33" s="314"/>
      <c r="G33" s="314"/>
      <c r="H33" s="314"/>
      <c r="I33" s="314"/>
      <c r="J33" s="314"/>
      <c r="K33" s="352"/>
      <c r="L33" s="314"/>
    </row>
    <row r="34" spans="1:12" ht="24" customHeight="1">
      <c r="A34" s="390"/>
      <c r="C34" s="366" t="s">
        <v>199</v>
      </c>
      <c r="D34" s="439" t="s">
        <v>206</v>
      </c>
      <c r="E34" s="439" t="s">
        <v>200</v>
      </c>
      <c r="F34" s="439" t="s">
        <v>201</v>
      </c>
      <c r="G34" s="439" t="s">
        <v>202</v>
      </c>
      <c r="H34" s="439" t="s">
        <v>203</v>
      </c>
      <c r="I34" s="287" t="s">
        <v>204</v>
      </c>
      <c r="J34" s="287" t="s">
        <v>205</v>
      </c>
      <c r="K34" s="287" t="s">
        <v>9</v>
      </c>
      <c r="L34" s="361"/>
    </row>
    <row r="35" spans="1:12" ht="28.5" customHeight="1">
      <c r="A35" s="390"/>
      <c r="C35" s="310" t="s">
        <v>198</v>
      </c>
      <c r="D35" s="1200">
        <v>3304.386</v>
      </c>
      <c r="E35" s="1200">
        <v>4006.8539999999998</v>
      </c>
      <c r="F35" s="1200">
        <v>8792.7430000000004</v>
      </c>
      <c r="G35" s="1200">
        <v>19035.818149999999</v>
      </c>
      <c r="H35" s="1200">
        <v>15814.038</v>
      </c>
      <c r="I35" s="1200">
        <v>37161.56</v>
      </c>
      <c r="J35" s="1200">
        <v>237.54900000000001</v>
      </c>
      <c r="K35" s="1200">
        <f>SUM(D35:J35)</f>
        <v>88352.948149999997</v>
      </c>
      <c r="L35" s="42"/>
    </row>
    <row r="36" spans="1:12" ht="28.5" customHeight="1" thickBot="1">
      <c r="A36" s="364"/>
      <c r="C36" s="311" t="s">
        <v>10</v>
      </c>
      <c r="D36" s="1381">
        <f t="shared" ref="D36:J36" si="2">D35/$K$35</f>
        <v>3.7399838592709143E-2</v>
      </c>
      <c r="E36" s="1381">
        <f>E35/$K$35-0.01</f>
        <v>3.5350541027758559E-2</v>
      </c>
      <c r="F36" s="1381">
        <f t="shared" si="2"/>
        <v>9.9518388283685144E-2</v>
      </c>
      <c r="G36" s="1381">
        <f t="shared" si="2"/>
        <v>0.21545198602407925</v>
      </c>
      <c r="H36" s="1381">
        <f t="shared" si="2"/>
        <v>0.17898710038687035</v>
      </c>
      <c r="I36" s="1381">
        <f t="shared" si="2"/>
        <v>0.42060350874664049</v>
      </c>
      <c r="J36" s="1381">
        <f t="shared" si="2"/>
        <v>2.6886369382570514E-3</v>
      </c>
      <c r="K36" s="1382">
        <f>D36+E36+F36+G36+H36+I36+J36+0.01</f>
        <v>1</v>
      </c>
      <c r="L36" s="436"/>
    </row>
    <row r="37" spans="1:12" ht="17.25" customHeight="1">
      <c r="A37" s="364"/>
      <c r="D37" s="392"/>
      <c r="E37" s="392"/>
      <c r="F37" s="392"/>
      <c r="G37" s="392"/>
      <c r="H37" s="392"/>
      <c r="I37" s="392"/>
      <c r="J37" s="392"/>
      <c r="K37" s="437"/>
      <c r="L37" s="392"/>
    </row>
    <row r="38" spans="1:12" ht="18" customHeight="1">
      <c r="A38" s="364"/>
      <c r="C38" s="49" t="s">
        <v>459</v>
      </c>
    </row>
    <row r="39" spans="1:12" ht="18" customHeight="1">
      <c r="A39" s="364"/>
      <c r="C39" s="49" t="s">
        <v>196</v>
      </c>
    </row>
    <row r="40" spans="1:12" ht="18" customHeight="1"/>
    <row r="41" spans="1:12" ht="18" customHeight="1"/>
    <row r="42" spans="1:12" ht="18" customHeight="1"/>
    <row r="43" spans="1:12" ht="18" customHeight="1"/>
    <row r="44" spans="1:12" ht="18" customHeight="1"/>
    <row r="45" spans="1:12" ht="18" customHeight="1"/>
    <row r="46" spans="1:12" ht="18" customHeight="1"/>
    <row r="47" spans="1:12" ht="18" customHeight="1"/>
    <row r="48" spans="1:12" ht="18" customHeight="1"/>
    <row r="49" spans="2:14" ht="18" customHeight="1"/>
    <row r="50" spans="2:14" ht="18" customHeight="1"/>
    <row r="51" spans="2:14" ht="18" customHeight="1"/>
    <row r="52" spans="2:14" ht="18" customHeight="1"/>
    <row r="53" spans="2:14" ht="18" customHeight="1"/>
    <row r="54" spans="2:14" ht="18" customHeight="1"/>
    <row r="55" spans="2:14" ht="18" customHeight="1"/>
    <row r="56" spans="2:14" ht="18" customHeight="1"/>
    <row r="57" spans="2:14" ht="18" customHeight="1"/>
    <row r="58" spans="2:14" ht="18" customHeight="1"/>
    <row r="59" spans="2:14" ht="18" customHeight="1"/>
    <row r="60" spans="2:14" s="368" customFormat="1" ht="18" customHeight="1">
      <c r="B60" s="365"/>
      <c r="C60" s="369"/>
      <c r="D60" s="365"/>
      <c r="E60" s="365"/>
      <c r="F60" s="365"/>
      <c r="G60" s="365"/>
      <c r="H60" s="365"/>
      <c r="I60" s="365"/>
      <c r="J60" s="365"/>
      <c r="K60" s="438"/>
      <c r="L60" s="365"/>
      <c r="M60" s="365"/>
      <c r="N60" s="365"/>
    </row>
    <row r="61" spans="2:14" ht="18" customHeight="1"/>
    <row r="62" spans="2:14" ht="18" customHeight="1"/>
    <row r="63" spans="2:14" ht="18" customHeight="1"/>
    <row r="64" spans="2:14" ht="18" customHeight="1"/>
    <row r="65" spans="2:14" ht="18" customHeight="1"/>
    <row r="66" spans="2:14" s="368" customFormat="1" ht="18" customHeight="1">
      <c r="B66" s="365"/>
      <c r="C66" s="369"/>
      <c r="D66" s="365"/>
      <c r="E66" s="365"/>
      <c r="F66" s="365"/>
      <c r="G66" s="365"/>
      <c r="H66" s="365"/>
      <c r="I66" s="365"/>
      <c r="J66" s="365"/>
      <c r="K66" s="438"/>
      <c r="L66" s="365"/>
      <c r="M66" s="365"/>
      <c r="N66" s="365"/>
    </row>
    <row r="67" spans="2:14" s="368" customFormat="1" ht="18" customHeight="1">
      <c r="B67" s="365"/>
      <c r="C67" s="369"/>
      <c r="D67" s="365"/>
      <c r="E67" s="365"/>
      <c r="F67" s="365"/>
      <c r="G67" s="365"/>
      <c r="H67" s="365"/>
      <c r="I67" s="365"/>
      <c r="J67" s="365"/>
      <c r="K67" s="438"/>
      <c r="L67" s="365"/>
      <c r="M67" s="365"/>
      <c r="N67" s="365"/>
    </row>
    <row r="68" spans="2:14" ht="18" customHeight="1"/>
    <row r="69" spans="2:14" ht="18" customHeight="1"/>
    <row r="70" spans="2:14" ht="18" customHeight="1"/>
    <row r="71" spans="2:14" ht="18" customHeight="1"/>
    <row r="72" spans="2:14" ht="18" customHeight="1"/>
    <row r="73" spans="2:14" ht="18" customHeight="1"/>
    <row r="74" spans="2:14" ht="18" customHeight="1"/>
    <row r="75" spans="2:14" ht="18" customHeight="1"/>
    <row r="76" spans="2:14" ht="18" customHeight="1"/>
    <row r="77" spans="2:14" ht="18" customHeight="1"/>
    <row r="78" spans="2:14" ht="18" customHeight="1"/>
    <row r="79" spans="2:14" ht="18" customHeight="1"/>
    <row r="80" spans="2:14" ht="18" customHeight="1"/>
    <row r="81" spans="2:14" ht="18" customHeight="1"/>
    <row r="82" spans="2:14" ht="18" customHeight="1"/>
    <row r="83" spans="2:14" s="368" customFormat="1" ht="17.100000000000001" customHeight="1">
      <c r="B83" s="365"/>
      <c r="C83" s="369"/>
      <c r="D83" s="365"/>
      <c r="E83" s="365"/>
      <c r="F83" s="365"/>
      <c r="G83" s="365"/>
      <c r="H83" s="365"/>
      <c r="I83" s="365"/>
      <c r="J83" s="365"/>
      <c r="K83" s="438"/>
      <c r="L83" s="365"/>
      <c r="M83" s="365"/>
      <c r="N83" s="365"/>
    </row>
    <row r="84" spans="2:14" ht="17.100000000000001" customHeight="1"/>
    <row r="85" spans="2:14" ht="17.100000000000001" customHeight="1"/>
    <row r="86" spans="2:14" ht="17.100000000000001" customHeight="1"/>
    <row r="87" spans="2:14" ht="17.100000000000001" customHeight="1"/>
    <row r="88" spans="2:14" s="368" customFormat="1" ht="17.100000000000001" customHeight="1">
      <c r="B88" s="365"/>
      <c r="C88" s="369"/>
      <c r="D88" s="365"/>
      <c r="E88" s="365"/>
      <c r="F88" s="365"/>
      <c r="G88" s="365"/>
      <c r="H88" s="365"/>
      <c r="I88" s="365"/>
      <c r="J88" s="365"/>
      <c r="K88" s="438"/>
      <c r="L88" s="365"/>
      <c r="M88" s="365"/>
      <c r="N88" s="365"/>
    </row>
    <row r="89" spans="2:14" s="368" customFormat="1" ht="17.100000000000001" customHeight="1">
      <c r="B89" s="365"/>
      <c r="C89" s="369"/>
      <c r="D89" s="365"/>
      <c r="E89" s="365"/>
      <c r="F89" s="365"/>
      <c r="G89" s="365"/>
      <c r="H89" s="365"/>
      <c r="I89" s="365"/>
      <c r="J89" s="365"/>
      <c r="K89" s="438"/>
      <c r="L89" s="365"/>
      <c r="M89" s="365"/>
      <c r="N89" s="365"/>
    </row>
  </sheetData>
  <mergeCells count="1">
    <mergeCell ref="C1:M1"/>
  </mergeCells>
  <phoneticPr fontId="3" type="noConversion"/>
  <hyperlinks>
    <hyperlink ref="C2:G2" location="ToC!A1" display="Loan Breakdown"/>
    <hyperlink ref="E2:H2" location="ToC!A1" display="Loan Breakdown"/>
  </hyperlinks>
  <pageMargins left="0.43307086614173229" right="0.23622047244094491" top="0.62992125984251968" bottom="0.35433070866141736" header="0.15748031496062992" footer="0.15748031496062992"/>
  <pageSetup paperSize="9" scale="85" orientation="landscape" useFirstPageNumber="1" verticalDpi="0" r:id="rId1"/>
  <headerFooter>
    <oddHeader>&amp;R&amp;"Trebuchet MS,보통"&amp;12
www.wooribank.com</oddHeader>
    <oddFooter>&amp;R&amp;"Trebuchet MS,보통"Page 10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05"/>
  <sheetViews>
    <sheetView showGridLines="0" view="pageBreakPreview" topLeftCell="E1" zoomScale="90" zoomScaleNormal="85" zoomScaleSheetLayoutView="90" workbookViewId="0">
      <selection activeCell="Q34" sqref="Q34"/>
    </sheetView>
  </sheetViews>
  <sheetFormatPr defaultRowHeight="15"/>
  <cols>
    <col min="1" max="1" width="18.7109375" style="297" customWidth="1"/>
    <col min="2" max="2" width="3.85546875" style="297" customWidth="1"/>
    <col min="3" max="3" width="14.28515625" style="297" customWidth="1"/>
    <col min="4" max="4" width="24" style="297" customWidth="1"/>
    <col min="5" max="12" width="18.140625" style="297" customWidth="1"/>
    <col min="13" max="14" width="1.28515625" style="297" customWidth="1"/>
    <col min="15" max="27" width="8.140625" style="297" customWidth="1"/>
    <col min="28" max="16384" width="9.140625" style="297"/>
  </cols>
  <sheetData>
    <row r="1" spans="1:25" ht="30" customHeight="1">
      <c r="A1" s="391"/>
      <c r="B1" s="348"/>
      <c r="C1" s="359" t="s">
        <v>207</v>
      </c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1362"/>
      <c r="P1" s="1362"/>
      <c r="Q1" s="1362"/>
      <c r="R1" s="1362"/>
      <c r="S1" s="1362"/>
      <c r="T1" s="1362"/>
      <c r="U1" s="1362"/>
      <c r="V1" s="1362"/>
      <c r="W1" s="1362"/>
      <c r="X1" s="1362"/>
      <c r="Y1" s="1365"/>
    </row>
    <row r="2" spans="1:25">
      <c r="A2" s="349"/>
      <c r="O2" s="615"/>
      <c r="P2" s="615"/>
      <c r="Q2" s="615"/>
      <c r="R2" s="615"/>
      <c r="S2" s="615"/>
      <c r="T2" s="615"/>
      <c r="U2" s="615"/>
      <c r="V2" s="615"/>
      <c r="W2" s="615"/>
      <c r="X2" s="615"/>
      <c r="Y2" s="615"/>
    </row>
    <row r="3" spans="1:25" ht="15.75">
      <c r="A3" s="349"/>
      <c r="C3" s="456"/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  <c r="O3" s="457"/>
      <c r="P3" s="457"/>
      <c r="Q3" s="457"/>
      <c r="R3" s="457"/>
      <c r="S3" s="457"/>
      <c r="T3" s="457"/>
      <c r="U3" s="457"/>
      <c r="V3" s="457"/>
      <c r="W3" s="457"/>
      <c r="X3" s="457"/>
      <c r="Y3" s="615"/>
    </row>
    <row r="4" spans="1:25" ht="15.75">
      <c r="A4" s="349"/>
      <c r="C4" s="461" t="s">
        <v>208</v>
      </c>
      <c r="D4" s="462"/>
      <c r="E4" s="1475"/>
      <c r="F4" s="1475"/>
      <c r="G4" s="1475"/>
      <c r="H4" s="1475"/>
      <c r="I4" s="1475"/>
      <c r="J4" s="1475"/>
      <c r="K4" s="1475"/>
      <c r="L4" s="1475"/>
      <c r="M4" s="1475"/>
      <c r="N4" s="1475"/>
      <c r="O4" s="1475"/>
      <c r="P4" s="1475"/>
      <c r="Q4" s="1475"/>
      <c r="R4" s="1475"/>
      <c r="S4" s="1475"/>
      <c r="T4" s="1475"/>
      <c r="U4" s="1475"/>
      <c r="V4" s="1475"/>
      <c r="W4" s="1475"/>
      <c r="X4" s="1475"/>
    </row>
    <row r="5" spans="1:25">
      <c r="A5" s="351"/>
      <c r="B5" s="302"/>
      <c r="C5" s="300"/>
      <c r="D5" s="458"/>
      <c r="E5" s="458"/>
      <c r="F5" s="458"/>
      <c r="G5" s="458"/>
      <c r="H5" s="458"/>
      <c r="I5" s="458"/>
      <c r="J5" s="458"/>
      <c r="K5" s="458"/>
      <c r="L5" s="458"/>
      <c r="M5" s="458"/>
      <c r="N5" s="458"/>
      <c r="O5" s="458"/>
      <c r="P5" s="458"/>
      <c r="Q5" s="458"/>
      <c r="R5" s="458"/>
      <c r="S5" s="458"/>
      <c r="T5" s="458"/>
      <c r="U5" s="458"/>
      <c r="V5" s="458"/>
      <c r="W5" s="458"/>
      <c r="X5" s="458"/>
    </row>
    <row r="6" spans="1:25" ht="18.75" customHeight="1">
      <c r="A6" s="351"/>
      <c r="B6" s="302"/>
      <c r="C6" s="366"/>
      <c r="D6" s="366" t="s">
        <v>51</v>
      </c>
      <c r="E6" s="1361" t="s">
        <v>420</v>
      </c>
      <c r="F6" s="1361" t="s">
        <v>435</v>
      </c>
      <c r="G6" s="1361" t="s">
        <v>414</v>
      </c>
      <c r="H6" s="1361" t="s">
        <v>422</v>
      </c>
      <c r="I6" s="1361" t="s">
        <v>416</v>
      </c>
      <c r="J6" s="1361" t="s">
        <v>436</v>
      </c>
      <c r="K6" s="1361" t="s">
        <v>418</v>
      </c>
      <c r="L6" s="853" t="s">
        <v>460</v>
      </c>
      <c r="M6" s="361"/>
      <c r="N6" s="452"/>
      <c r="O6" s="453"/>
      <c r="P6" s="452"/>
      <c r="Q6" s="452"/>
      <c r="R6" s="453"/>
      <c r="S6" s="452"/>
      <c r="T6" s="452"/>
      <c r="U6" s="453"/>
      <c r="V6" s="452"/>
      <c r="W6" s="452"/>
      <c r="X6" s="453"/>
    </row>
    <row r="7" spans="1:25" ht="18.75" customHeight="1" thickBot="1">
      <c r="A7" s="351"/>
      <c r="B7" s="302"/>
      <c r="C7" s="471" t="s">
        <v>210</v>
      </c>
      <c r="D7" s="463" t="s">
        <v>211</v>
      </c>
      <c r="E7" s="985">
        <v>1.9099999999999999E-2</v>
      </c>
      <c r="F7" s="985">
        <v>1.9199999999999998E-2</v>
      </c>
      <c r="G7" s="984">
        <v>1.9400000000000001E-2</v>
      </c>
      <c r="H7" s="984">
        <v>1.942E-2</v>
      </c>
      <c r="I7" s="1306">
        <v>1.9730000000000001E-2</v>
      </c>
      <c r="J7" s="1307">
        <v>1.9859999999999999E-2</v>
      </c>
      <c r="K7" s="1307">
        <v>1.9900000000000001E-2</v>
      </c>
      <c r="L7" s="1308">
        <v>1.9900000000000001E-2</v>
      </c>
      <c r="M7" s="290"/>
      <c r="N7" s="452"/>
      <c r="O7" s="453"/>
      <c r="P7" s="452"/>
      <c r="Q7" s="452"/>
      <c r="R7" s="453"/>
      <c r="S7" s="452"/>
      <c r="T7" s="452"/>
      <c r="U7" s="453"/>
      <c r="V7" s="452"/>
      <c r="W7" s="452"/>
      <c r="X7" s="453"/>
    </row>
    <row r="8" spans="1:25" ht="18.75" customHeight="1">
      <c r="A8" s="351"/>
      <c r="B8" s="302"/>
      <c r="C8" s="472"/>
      <c r="D8" s="464" t="s">
        <v>212</v>
      </c>
      <c r="E8" s="987">
        <v>1219.4000000000001</v>
      </c>
      <c r="F8" s="987">
        <v>2476.5</v>
      </c>
      <c r="G8" s="986">
        <v>3791.2</v>
      </c>
      <c r="H8" s="986">
        <v>5112.6000000000004</v>
      </c>
      <c r="I8" s="1309">
        <v>1334.2</v>
      </c>
      <c r="J8" s="994">
        <v>2702.2</v>
      </c>
      <c r="K8" s="994">
        <v>4098.71</v>
      </c>
      <c r="L8" s="1310">
        <v>5536.7</v>
      </c>
      <c r="M8" s="291"/>
      <c r="N8" s="452"/>
      <c r="O8" s="453"/>
      <c r="P8" s="452"/>
      <c r="Q8" s="452"/>
      <c r="R8" s="453"/>
      <c r="S8" s="452"/>
      <c r="T8" s="452"/>
      <c r="U8" s="453"/>
      <c r="V8" s="452"/>
      <c r="W8" s="452"/>
      <c r="X8" s="453"/>
    </row>
    <row r="9" spans="1:25" ht="18.75" customHeight="1" thickBot="1">
      <c r="A9" s="351"/>
      <c r="B9" s="302"/>
      <c r="C9" s="73"/>
      <c r="D9" s="68" t="s">
        <v>213</v>
      </c>
      <c r="E9" s="989">
        <v>259310.4</v>
      </c>
      <c r="F9" s="989">
        <v>260164.7</v>
      </c>
      <c r="G9" s="988">
        <v>261088.8</v>
      </c>
      <c r="H9" s="988">
        <v>263229.8</v>
      </c>
      <c r="I9" s="1311">
        <v>274293.7</v>
      </c>
      <c r="J9" s="995">
        <v>274367.8</v>
      </c>
      <c r="K9" s="995">
        <v>275116.95</v>
      </c>
      <c r="L9" s="1312">
        <v>277915</v>
      </c>
      <c r="M9" s="64"/>
      <c r="N9" s="452"/>
      <c r="O9" s="453"/>
      <c r="P9" s="452"/>
      <c r="Q9" s="452"/>
      <c r="R9" s="453"/>
      <c r="S9" s="452"/>
      <c r="T9" s="452"/>
      <c r="U9" s="453"/>
      <c r="V9" s="452"/>
      <c r="W9" s="452"/>
      <c r="X9" s="453"/>
    </row>
    <row r="10" spans="1:25" ht="18.75" customHeight="1" thickBot="1">
      <c r="A10" s="351"/>
      <c r="B10" s="302"/>
      <c r="C10" s="471" t="s">
        <v>214</v>
      </c>
      <c r="D10" s="463" t="s">
        <v>211</v>
      </c>
      <c r="E10" s="985">
        <v>1.44E-2</v>
      </c>
      <c r="F10" s="985">
        <v>1.44199237327974E-2</v>
      </c>
      <c r="G10" s="984">
        <v>1.47E-2</v>
      </c>
      <c r="H10" s="984">
        <v>1.465E-2</v>
      </c>
      <c r="I10" s="1313">
        <v>1.503E-2</v>
      </c>
      <c r="J10" s="1307">
        <v>1.512E-2</v>
      </c>
      <c r="K10" s="1307">
        <v>1.52E-2</v>
      </c>
      <c r="L10" s="1308">
        <v>1.52E-2</v>
      </c>
      <c r="M10" s="290"/>
      <c r="N10" s="452"/>
      <c r="O10" s="453"/>
      <c r="P10" s="452"/>
      <c r="Q10" s="452"/>
      <c r="R10" s="453"/>
      <c r="S10" s="452"/>
      <c r="T10" s="452"/>
      <c r="U10" s="453"/>
      <c r="V10" s="452"/>
      <c r="W10" s="452"/>
      <c r="X10" s="453"/>
    </row>
    <row r="11" spans="1:25" ht="18.75" customHeight="1">
      <c r="A11" s="351"/>
      <c r="B11" s="302"/>
      <c r="C11" s="472"/>
      <c r="D11" s="464" t="s">
        <v>212</v>
      </c>
      <c r="E11" s="991">
        <v>892.3</v>
      </c>
      <c r="F11" s="991">
        <v>1807.0347755299999</v>
      </c>
      <c r="G11" s="990">
        <v>2778.9</v>
      </c>
      <c r="H11" s="990">
        <v>3745.2</v>
      </c>
      <c r="I11" s="1314">
        <v>985.7</v>
      </c>
      <c r="J11" s="996">
        <v>1991.8</v>
      </c>
      <c r="K11" s="996">
        <v>3023.56</v>
      </c>
      <c r="L11" s="1315">
        <v>4074.1</v>
      </c>
      <c r="M11" s="292"/>
      <c r="N11" s="452"/>
      <c r="O11" s="453"/>
      <c r="P11" s="452"/>
      <c r="Q11" s="452"/>
      <c r="R11" s="453"/>
      <c r="S11" s="452"/>
      <c r="T11" s="452"/>
      <c r="U11" s="453"/>
      <c r="V11" s="452"/>
      <c r="W11" s="452"/>
      <c r="X11" s="453"/>
    </row>
    <row r="12" spans="1:25" ht="18.75" customHeight="1" thickBot="1">
      <c r="A12" s="351"/>
      <c r="B12" s="302"/>
      <c r="C12" s="73"/>
      <c r="D12" s="68" t="s">
        <v>213</v>
      </c>
      <c r="E12" s="989">
        <v>251987.20000000001</v>
      </c>
      <c r="F12" s="989">
        <v>252707.32850028601</v>
      </c>
      <c r="G12" s="988">
        <v>253487.1</v>
      </c>
      <c r="H12" s="988">
        <v>255485.4</v>
      </c>
      <c r="I12" s="1311">
        <v>265928.8</v>
      </c>
      <c r="J12" s="995">
        <v>265630.7</v>
      </c>
      <c r="K12" s="995">
        <v>266165.69</v>
      </c>
      <c r="L12" s="1312">
        <v>268802.09999999998</v>
      </c>
      <c r="M12" s="64"/>
      <c r="N12" s="452"/>
      <c r="O12" s="453"/>
      <c r="P12" s="452"/>
      <c r="Q12" s="452"/>
      <c r="R12" s="453"/>
      <c r="S12" s="452"/>
      <c r="T12" s="452"/>
      <c r="U12" s="453"/>
      <c r="V12" s="452"/>
      <c r="W12" s="452"/>
      <c r="X12" s="453"/>
    </row>
    <row r="13" spans="1:25" ht="18.75" customHeight="1" thickBot="1">
      <c r="A13" s="351"/>
      <c r="B13" s="302"/>
      <c r="C13" s="471" t="s">
        <v>121</v>
      </c>
      <c r="D13" s="463" t="s">
        <v>211</v>
      </c>
      <c r="E13" s="985">
        <v>0.18110000000000001</v>
      </c>
      <c r="F13" s="985">
        <v>0.18099999999999999</v>
      </c>
      <c r="G13" s="984">
        <v>0.17799999999999999</v>
      </c>
      <c r="H13" s="984">
        <v>0.17655999999999999</v>
      </c>
      <c r="I13" s="1313">
        <v>0.16899</v>
      </c>
      <c r="J13" s="1307">
        <v>0.16397</v>
      </c>
      <c r="K13" s="1307">
        <v>0.16059999999999999</v>
      </c>
      <c r="L13" s="1308">
        <v>0.1605</v>
      </c>
      <c r="M13" s="290"/>
      <c r="N13" s="452"/>
      <c r="O13" s="453"/>
      <c r="P13" s="452"/>
      <c r="Q13" s="452"/>
      <c r="R13" s="453"/>
      <c r="S13" s="452"/>
      <c r="T13" s="452"/>
      <c r="U13" s="453"/>
      <c r="V13" s="452"/>
      <c r="W13" s="452"/>
      <c r="X13" s="453"/>
    </row>
    <row r="14" spans="1:25" ht="18.75" customHeight="1">
      <c r="A14" s="351"/>
      <c r="B14" s="302"/>
      <c r="C14" s="472"/>
      <c r="D14" s="464" t="s">
        <v>212</v>
      </c>
      <c r="E14" s="991">
        <v>327.10000000000002</v>
      </c>
      <c r="F14" s="991">
        <v>669.5</v>
      </c>
      <c r="G14" s="990">
        <v>1012.3</v>
      </c>
      <c r="H14" s="990">
        <v>1367.4</v>
      </c>
      <c r="I14" s="1314">
        <v>348.6</v>
      </c>
      <c r="J14" s="996">
        <v>710.4</v>
      </c>
      <c r="K14" s="996">
        <v>1075.1500000000001</v>
      </c>
      <c r="L14" s="1315">
        <v>1462.7</v>
      </c>
      <c r="M14" s="292"/>
      <c r="N14" s="452"/>
      <c r="O14" s="453"/>
      <c r="P14" s="452"/>
      <c r="Q14" s="452"/>
      <c r="R14" s="453"/>
      <c r="S14" s="452"/>
      <c r="T14" s="452"/>
      <c r="U14" s="453"/>
      <c r="V14" s="452"/>
      <c r="W14" s="452"/>
      <c r="X14" s="453"/>
    </row>
    <row r="15" spans="1:25" ht="18.75" customHeight="1" thickBot="1">
      <c r="A15" s="351"/>
      <c r="B15" s="302"/>
      <c r="C15" s="73"/>
      <c r="D15" s="68" t="s">
        <v>213</v>
      </c>
      <c r="E15" s="993">
        <v>7323.3</v>
      </c>
      <c r="F15" s="993">
        <v>7457.3289999999997</v>
      </c>
      <c r="G15" s="992">
        <v>7601.7</v>
      </c>
      <c r="H15" s="992">
        <v>7744.4</v>
      </c>
      <c r="I15" s="1316">
        <v>8364.9</v>
      </c>
      <c r="J15" s="997">
        <v>8737</v>
      </c>
      <c r="K15" s="997">
        <v>8951.27</v>
      </c>
      <c r="L15" s="1317">
        <v>9112.7999999999993</v>
      </c>
      <c r="M15" s="436"/>
      <c r="N15" s="452"/>
      <c r="O15" s="453"/>
      <c r="P15" s="452"/>
      <c r="Q15" s="452"/>
      <c r="R15" s="453"/>
      <c r="S15" s="452"/>
      <c r="T15" s="452"/>
      <c r="U15" s="453"/>
      <c r="V15" s="452"/>
      <c r="W15" s="452"/>
      <c r="X15" s="453"/>
    </row>
    <row r="16" spans="1:25" ht="9.75" customHeight="1">
      <c r="A16" s="351"/>
      <c r="B16" s="302"/>
      <c r="C16" s="375"/>
      <c r="D16" s="454"/>
      <c r="E16" s="454"/>
      <c r="F16" s="455"/>
      <c r="G16" s="455"/>
      <c r="H16" s="455"/>
      <c r="I16" s="455"/>
      <c r="J16" s="455"/>
      <c r="K16" s="455"/>
      <c r="L16" s="455"/>
      <c r="M16" s="454"/>
      <c r="N16" s="454"/>
      <c r="O16" s="455"/>
      <c r="P16" s="454"/>
      <c r="Q16" s="454"/>
      <c r="R16" s="455"/>
      <c r="S16" s="454"/>
      <c r="T16" s="454"/>
      <c r="U16" s="455"/>
      <c r="V16" s="454"/>
      <c r="W16" s="454"/>
      <c r="X16" s="455"/>
    </row>
    <row r="17" spans="1:24" ht="9.75" customHeight="1">
      <c r="A17" s="351"/>
      <c r="B17" s="302"/>
      <c r="C17" s="375"/>
      <c r="D17" s="454"/>
      <c r="E17" s="454"/>
      <c r="F17" s="455"/>
      <c r="G17" s="455"/>
      <c r="H17" s="455"/>
      <c r="I17" s="455"/>
      <c r="J17" s="455"/>
      <c r="K17" s="455"/>
      <c r="L17" s="455"/>
      <c r="M17" s="454"/>
      <c r="N17" s="454"/>
      <c r="O17" s="455"/>
      <c r="P17" s="454"/>
      <c r="Q17" s="454"/>
      <c r="R17" s="455"/>
      <c r="S17" s="454"/>
      <c r="T17" s="454"/>
      <c r="U17" s="455"/>
      <c r="V17" s="454"/>
      <c r="W17" s="454"/>
      <c r="X17" s="455"/>
    </row>
    <row r="18" spans="1:24" ht="9.75" customHeight="1">
      <c r="A18" s="351"/>
      <c r="B18" s="302"/>
      <c r="C18" s="375"/>
      <c r="D18" s="454"/>
      <c r="E18" s="454"/>
      <c r="F18" s="455"/>
      <c r="G18" s="455"/>
      <c r="H18" s="455"/>
      <c r="I18" s="455"/>
      <c r="J18" s="455"/>
      <c r="K18" s="455"/>
      <c r="L18" s="455"/>
      <c r="M18" s="454"/>
      <c r="N18" s="454"/>
      <c r="O18" s="455"/>
      <c r="P18" s="454"/>
      <c r="Q18" s="454"/>
      <c r="R18" s="455"/>
      <c r="S18" s="454"/>
      <c r="T18" s="454"/>
      <c r="U18" s="455"/>
      <c r="V18" s="454"/>
      <c r="W18" s="454"/>
      <c r="X18" s="455"/>
    </row>
    <row r="19" spans="1:24" ht="15.95" customHeight="1">
      <c r="A19" s="351"/>
      <c r="B19" s="302"/>
      <c r="C19" s="350" t="s">
        <v>209</v>
      </c>
      <c r="D19" s="65"/>
      <c r="E19" s="65"/>
      <c r="F19" s="453"/>
      <c r="G19" s="453"/>
      <c r="H19" s="453"/>
      <c r="I19" s="453"/>
      <c r="J19" s="453"/>
      <c r="K19" s="453"/>
      <c r="L19" s="453"/>
      <c r="M19" s="65"/>
      <c r="N19" s="65"/>
      <c r="O19" s="453"/>
      <c r="P19" s="65"/>
      <c r="Q19" s="65"/>
      <c r="R19" s="453"/>
      <c r="S19" s="65"/>
      <c r="T19" s="65"/>
      <c r="U19" s="453"/>
      <c r="V19" s="65"/>
      <c r="W19" s="65"/>
      <c r="X19" s="453"/>
    </row>
    <row r="20" spans="1:24" ht="15.95" customHeight="1">
      <c r="A20" s="351"/>
      <c r="B20" s="302"/>
      <c r="C20" s="375"/>
      <c r="D20" s="65"/>
      <c r="E20" s="65"/>
      <c r="F20" s="453"/>
      <c r="G20" s="453"/>
      <c r="H20" s="453"/>
      <c r="I20" s="453"/>
      <c r="J20" s="453"/>
      <c r="K20" s="453"/>
      <c r="L20" s="453"/>
      <c r="M20" s="65"/>
      <c r="N20" s="65"/>
      <c r="O20" s="453"/>
      <c r="P20" s="65"/>
      <c r="Q20" s="65"/>
      <c r="R20" s="453"/>
      <c r="S20" s="65"/>
      <c r="T20" s="65"/>
      <c r="U20" s="453"/>
      <c r="V20" s="65"/>
      <c r="W20" s="65"/>
      <c r="X20" s="453"/>
    </row>
    <row r="21" spans="1:24" ht="18.75" customHeight="1">
      <c r="A21" s="351"/>
      <c r="B21" s="302"/>
      <c r="C21" s="366"/>
      <c r="D21" s="366" t="s">
        <v>51</v>
      </c>
      <c r="E21" s="1361" t="s">
        <v>420</v>
      </c>
      <c r="F21" s="1361" t="s">
        <v>421</v>
      </c>
      <c r="G21" s="1361" t="s">
        <v>414</v>
      </c>
      <c r="H21" s="1361" t="s">
        <v>415</v>
      </c>
      <c r="I21" s="1361" t="s">
        <v>416</v>
      </c>
      <c r="J21" s="1361" t="s">
        <v>417</v>
      </c>
      <c r="K21" s="1361" t="s">
        <v>418</v>
      </c>
      <c r="L21" s="854" t="s">
        <v>461</v>
      </c>
      <c r="M21" s="361"/>
      <c r="N21" s="65"/>
      <c r="O21" s="453"/>
      <c r="P21" s="65"/>
      <c r="Q21" s="65"/>
      <c r="R21" s="453"/>
      <c r="S21" s="65"/>
      <c r="T21" s="65"/>
      <c r="U21" s="453"/>
      <c r="V21" s="65"/>
      <c r="W21" s="65"/>
      <c r="X21" s="453"/>
    </row>
    <row r="22" spans="1:24" ht="18.75" customHeight="1" thickBot="1">
      <c r="A22" s="351"/>
      <c r="B22" s="302"/>
      <c r="C22" s="471" t="s">
        <v>210</v>
      </c>
      <c r="D22" s="463" t="s">
        <v>211</v>
      </c>
      <c r="E22" s="985">
        <v>1.9099999999999999E-2</v>
      </c>
      <c r="F22" s="985">
        <v>1.9300000000000001E-2</v>
      </c>
      <c r="G22" s="984">
        <v>1.9850338575499452E-2</v>
      </c>
      <c r="H22" s="984">
        <v>1.9429999999999999E-2</v>
      </c>
      <c r="I22" s="1313">
        <v>1.9720000000000001E-2</v>
      </c>
      <c r="J22" s="1307">
        <v>1.9990000000000001E-2</v>
      </c>
      <c r="K22" s="1307">
        <v>0.02</v>
      </c>
      <c r="L22" s="1383">
        <v>1.9900000000000001E-2</v>
      </c>
      <c r="M22" s="290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</row>
    <row r="23" spans="1:24" ht="18.75" customHeight="1">
      <c r="A23" s="351"/>
      <c r="B23" s="302"/>
      <c r="C23" s="472"/>
      <c r="D23" s="464" t="s">
        <v>212</v>
      </c>
      <c r="E23" s="987">
        <v>1219.4000000000001</v>
      </c>
      <c r="F23" s="987">
        <v>1257.2</v>
      </c>
      <c r="G23" s="994">
        <v>1315.4</v>
      </c>
      <c r="H23" s="994">
        <v>1320.8</v>
      </c>
      <c r="I23" s="1309">
        <v>1334.2</v>
      </c>
      <c r="J23" s="994">
        <v>1368.1</v>
      </c>
      <c r="K23" s="994">
        <f>1396.46+0.5</f>
        <v>1396.96</v>
      </c>
      <c r="L23" s="1310">
        <v>1438</v>
      </c>
      <c r="M23" s="291"/>
      <c r="N23" s="459"/>
      <c r="O23" s="459"/>
      <c r="P23" s="459"/>
      <c r="Q23" s="459"/>
      <c r="R23" s="459"/>
      <c r="S23" s="459"/>
      <c r="T23" s="459"/>
      <c r="U23" s="459"/>
      <c r="V23" s="459"/>
      <c r="W23" s="459"/>
      <c r="X23" s="459"/>
    </row>
    <row r="24" spans="1:24" ht="18.75" customHeight="1" thickBot="1">
      <c r="A24" s="351"/>
      <c r="B24" s="302"/>
      <c r="C24" s="73"/>
      <c r="D24" s="68" t="s">
        <v>213</v>
      </c>
      <c r="E24" s="989">
        <v>259310.4</v>
      </c>
      <c r="F24" s="989">
        <v>261009.4</v>
      </c>
      <c r="G24" s="995">
        <v>262907.09999999998</v>
      </c>
      <c r="H24" s="995">
        <v>269582.7</v>
      </c>
      <c r="I24" s="1311">
        <v>274295.40000000002</v>
      </c>
      <c r="J24" s="995">
        <v>274439.40000000002</v>
      </c>
      <c r="K24" s="995">
        <v>276590.88</v>
      </c>
      <c r="L24" s="1312">
        <v>286218.2</v>
      </c>
      <c r="M24" s="64"/>
      <c r="N24" s="462"/>
      <c r="O24" s="462"/>
      <c r="P24" s="1475"/>
      <c r="Q24" s="1475"/>
      <c r="R24" s="1475"/>
      <c r="S24" s="1475"/>
      <c r="T24" s="1475"/>
      <c r="U24" s="1475"/>
      <c r="V24" s="1475"/>
      <c r="W24" s="1475"/>
      <c r="X24" s="1475"/>
    </row>
    <row r="25" spans="1:24" ht="18.75" customHeight="1" thickBot="1">
      <c r="A25" s="351"/>
      <c r="B25" s="302"/>
      <c r="C25" s="471" t="s">
        <v>214</v>
      </c>
      <c r="D25" s="463" t="s">
        <v>211</v>
      </c>
      <c r="E25" s="985">
        <v>1.44E-2</v>
      </c>
      <c r="F25" s="985">
        <v>1.4478561473898499E-2</v>
      </c>
      <c r="G25" s="984">
        <v>1.5100000000000001E-2</v>
      </c>
      <c r="H25" s="984">
        <v>1.465E-2</v>
      </c>
      <c r="I25" s="1313">
        <v>1.503E-2</v>
      </c>
      <c r="J25" s="1307">
        <v>1.521E-2</v>
      </c>
      <c r="K25" s="1307">
        <v>1.5299999999999999E-2</v>
      </c>
      <c r="L25" s="1383">
        <v>1.5100000000000001E-2</v>
      </c>
      <c r="M25" s="290"/>
      <c r="N25" s="458"/>
      <c r="O25" s="458"/>
      <c r="P25" s="458"/>
      <c r="Q25" s="458"/>
      <c r="R25" s="458"/>
      <c r="S25" s="458"/>
      <c r="T25" s="458"/>
      <c r="U25" s="458"/>
      <c r="V25" s="458"/>
      <c r="W25" s="458"/>
      <c r="X25" s="458"/>
    </row>
    <row r="26" spans="1:24" ht="18.75" customHeight="1">
      <c r="A26" s="351"/>
      <c r="B26" s="302"/>
      <c r="C26" s="472"/>
      <c r="D26" s="464" t="s">
        <v>212</v>
      </c>
      <c r="E26" s="991">
        <v>892.3</v>
      </c>
      <c r="F26" s="991">
        <v>914.77426448300002</v>
      </c>
      <c r="G26" s="990">
        <v>972.4</v>
      </c>
      <c r="H26" s="996">
        <v>965.8</v>
      </c>
      <c r="I26" s="1314">
        <v>985.7</v>
      </c>
      <c r="J26" s="996">
        <v>1006.2</v>
      </c>
      <c r="K26" s="996">
        <v>1031.74</v>
      </c>
      <c r="L26" s="1310">
        <f>1050.5-0.5</f>
        <v>1050</v>
      </c>
      <c r="M26" s="292"/>
      <c r="N26" s="452"/>
      <c r="O26" s="453"/>
      <c r="P26" s="452"/>
      <c r="Q26" s="452"/>
      <c r="R26" s="453"/>
      <c r="S26" s="452"/>
      <c r="T26" s="452"/>
      <c r="U26" s="453"/>
      <c r="V26" s="452"/>
      <c r="W26" s="452"/>
      <c r="X26" s="453"/>
    </row>
    <row r="27" spans="1:24" ht="18.75" customHeight="1" thickBot="1">
      <c r="A27" s="351"/>
      <c r="B27" s="302"/>
      <c r="C27" s="73"/>
      <c r="D27" s="68" t="s">
        <v>213</v>
      </c>
      <c r="E27" s="989">
        <v>251987.20000000001</v>
      </c>
      <c r="F27" s="989">
        <v>253419.5</v>
      </c>
      <c r="G27" s="988">
        <v>255021.3</v>
      </c>
      <c r="H27" s="995">
        <v>261414.9</v>
      </c>
      <c r="I27" s="1311">
        <v>265930.40000000002</v>
      </c>
      <c r="J27" s="995">
        <v>265334.3</v>
      </c>
      <c r="K27" s="995">
        <v>267218.14</v>
      </c>
      <c r="L27" s="1312">
        <v>276625.90000000002</v>
      </c>
      <c r="M27" s="64"/>
      <c r="N27" s="452"/>
      <c r="O27" s="453"/>
      <c r="P27" s="452"/>
      <c r="Q27" s="452"/>
      <c r="R27" s="453"/>
      <c r="S27" s="452"/>
      <c r="T27" s="452"/>
      <c r="U27" s="453"/>
      <c r="V27" s="452"/>
      <c r="W27" s="452"/>
      <c r="X27" s="453"/>
    </row>
    <row r="28" spans="1:24" ht="18.75" customHeight="1" thickBot="1">
      <c r="A28" s="351"/>
      <c r="B28" s="302"/>
      <c r="C28" s="471" t="s">
        <v>121</v>
      </c>
      <c r="D28" s="463" t="s">
        <v>211</v>
      </c>
      <c r="E28" s="985">
        <v>0.18110000000000001</v>
      </c>
      <c r="F28" s="985">
        <v>0.18090000000000001</v>
      </c>
      <c r="G28" s="984">
        <v>0.1726</v>
      </c>
      <c r="H28" s="984">
        <v>0.17247999999999999</v>
      </c>
      <c r="I28" s="1306">
        <v>0.16897999999999999</v>
      </c>
      <c r="J28" s="1307">
        <v>0.15942999999999999</v>
      </c>
      <c r="K28" s="1307">
        <v>0.15440000000000001</v>
      </c>
      <c r="L28" s="1383">
        <v>0.1603</v>
      </c>
      <c r="M28" s="290"/>
      <c r="N28" s="452"/>
      <c r="O28" s="453"/>
      <c r="P28" s="452"/>
      <c r="Q28" s="452"/>
      <c r="R28" s="453"/>
      <c r="S28" s="452"/>
      <c r="T28" s="452"/>
      <c r="U28" s="1437"/>
      <c r="V28" s="452"/>
      <c r="W28" s="452"/>
      <c r="X28" s="453"/>
    </row>
    <row r="29" spans="1:24" ht="18.75" customHeight="1">
      <c r="A29" s="351"/>
      <c r="B29" s="302"/>
      <c r="C29" s="472"/>
      <c r="D29" s="464" t="s">
        <v>212</v>
      </c>
      <c r="E29" s="991">
        <v>327.10000000000002</v>
      </c>
      <c r="F29" s="991">
        <v>342.4</v>
      </c>
      <c r="G29" s="996">
        <v>343</v>
      </c>
      <c r="H29" s="996">
        <v>355.1</v>
      </c>
      <c r="I29" s="1314">
        <f>348.5-0.5</f>
        <v>348</v>
      </c>
      <c r="J29" s="996">
        <v>361.9</v>
      </c>
      <c r="K29" s="996">
        <v>364.72</v>
      </c>
      <c r="L29" s="1310">
        <v>387.5</v>
      </c>
      <c r="M29" s="292"/>
      <c r="N29" s="452"/>
      <c r="O29" s="453"/>
      <c r="P29" s="452"/>
      <c r="Q29" s="452"/>
      <c r="R29" s="453"/>
      <c r="S29" s="452"/>
      <c r="T29" s="452"/>
      <c r="U29" s="453"/>
      <c r="V29" s="452"/>
      <c r="W29" s="452"/>
      <c r="X29" s="453"/>
    </row>
    <row r="30" spans="1:24" ht="18.75" customHeight="1" thickBot="1">
      <c r="A30" s="351"/>
      <c r="B30" s="302"/>
      <c r="C30" s="73"/>
      <c r="D30" s="68" t="s">
        <v>213</v>
      </c>
      <c r="E30" s="993">
        <v>7323.3</v>
      </c>
      <c r="F30" s="993">
        <v>7589.9</v>
      </c>
      <c r="G30" s="997">
        <v>7885.7</v>
      </c>
      <c r="H30" s="997">
        <v>8167.8</v>
      </c>
      <c r="I30" s="1316">
        <v>8364.9</v>
      </c>
      <c r="J30" s="997">
        <v>9105</v>
      </c>
      <c r="K30" s="997">
        <v>9372.75</v>
      </c>
      <c r="L30" s="1312">
        <v>9592.2999999999993</v>
      </c>
      <c r="M30" s="436"/>
      <c r="N30" s="452"/>
      <c r="O30" s="453"/>
      <c r="P30" s="452"/>
      <c r="Q30" s="452"/>
      <c r="R30" s="453"/>
      <c r="S30" s="452"/>
      <c r="T30" s="452"/>
      <c r="U30" s="453"/>
      <c r="V30" s="452"/>
      <c r="W30" s="452"/>
      <c r="X30" s="453"/>
    </row>
    <row r="31" spans="1:24" ht="15.95" customHeight="1">
      <c r="A31" s="351"/>
      <c r="B31" s="302"/>
      <c r="C31" s="375"/>
      <c r="D31" s="452"/>
      <c r="E31" s="453"/>
      <c r="F31" s="453"/>
      <c r="G31" s="453"/>
      <c r="H31" s="453"/>
      <c r="I31" s="453"/>
      <c r="J31" s="453"/>
      <c r="K31" s="453"/>
      <c r="L31" s="453"/>
      <c r="M31" s="452"/>
      <c r="N31" s="452"/>
      <c r="O31" s="453"/>
      <c r="P31" s="452"/>
      <c r="Q31" s="452"/>
      <c r="R31" s="453"/>
      <c r="S31" s="452"/>
      <c r="T31" s="452"/>
      <c r="U31" s="453"/>
      <c r="V31" s="452"/>
      <c r="W31" s="452"/>
      <c r="X31" s="453"/>
    </row>
    <row r="32" spans="1:24" ht="15.95" customHeight="1">
      <c r="A32" s="351"/>
      <c r="B32" s="302"/>
      <c r="C32" s="375"/>
      <c r="D32" s="452"/>
      <c r="E32" s="452"/>
      <c r="F32" s="453"/>
      <c r="G32" s="453"/>
      <c r="H32" s="453"/>
      <c r="I32" s="453"/>
      <c r="J32" s="453"/>
      <c r="K32" s="453"/>
      <c r="L32" s="453"/>
      <c r="M32" s="452"/>
      <c r="N32" s="452"/>
      <c r="O32" s="453"/>
      <c r="P32" s="452"/>
      <c r="Q32" s="452"/>
      <c r="R32" s="453"/>
      <c r="S32" s="452"/>
      <c r="T32" s="452"/>
      <c r="U32" s="453"/>
      <c r="V32" s="452"/>
      <c r="W32" s="452"/>
      <c r="X32" s="453"/>
    </row>
    <row r="33" spans="1:24" ht="15.95" customHeight="1">
      <c r="A33" s="351"/>
      <c r="B33" s="302"/>
      <c r="C33" s="375"/>
      <c r="D33" s="452"/>
      <c r="E33" s="452"/>
      <c r="F33" s="453"/>
      <c r="G33" s="453"/>
      <c r="H33" s="453"/>
      <c r="I33" s="453"/>
      <c r="J33" s="453"/>
      <c r="K33" s="453"/>
      <c r="L33" s="453"/>
      <c r="M33" s="452"/>
      <c r="N33" s="452"/>
      <c r="O33" s="453"/>
      <c r="P33" s="452"/>
      <c r="Q33" s="452"/>
      <c r="R33" s="453"/>
      <c r="S33" s="452"/>
      <c r="T33" s="452"/>
      <c r="U33" s="453"/>
      <c r="V33" s="452"/>
      <c r="W33" s="452"/>
      <c r="X33" s="453"/>
    </row>
    <row r="34" spans="1:24" ht="15.95" customHeight="1">
      <c r="A34" s="351"/>
      <c r="B34" s="302"/>
      <c r="C34" s="375"/>
      <c r="D34" s="452"/>
      <c r="E34" s="452"/>
      <c r="F34" s="453"/>
      <c r="G34" s="453"/>
      <c r="H34" s="453"/>
      <c r="I34" s="453"/>
      <c r="J34" s="453"/>
      <c r="K34" s="453"/>
      <c r="L34" s="453"/>
      <c r="M34" s="452"/>
      <c r="N34" s="452"/>
      <c r="O34" s="453"/>
      <c r="P34" s="452"/>
      <c r="Q34" s="452"/>
      <c r="R34" s="453"/>
      <c r="S34" s="452"/>
      <c r="T34" s="452"/>
      <c r="U34" s="453"/>
      <c r="V34" s="452"/>
      <c r="W34" s="452"/>
      <c r="X34" s="453"/>
    </row>
    <row r="35" spans="1:24" ht="15.95" customHeight="1">
      <c r="A35" s="351"/>
      <c r="B35" s="302"/>
      <c r="C35" s="375"/>
      <c r="D35" s="452"/>
      <c r="E35" s="452"/>
      <c r="F35" s="453"/>
      <c r="G35" s="453"/>
      <c r="H35" s="453"/>
      <c r="I35" s="453"/>
      <c r="J35" s="453"/>
      <c r="K35" s="453"/>
      <c r="L35" s="453"/>
      <c r="M35" s="452"/>
      <c r="N35" s="452"/>
      <c r="O35" s="453"/>
      <c r="P35" s="452"/>
      <c r="Q35" s="452"/>
      <c r="R35" s="453"/>
      <c r="S35" s="452"/>
      <c r="T35" s="452"/>
      <c r="U35" s="453"/>
      <c r="V35" s="452"/>
      <c r="W35" s="452"/>
      <c r="X35" s="453"/>
    </row>
    <row r="36" spans="1:24" ht="15.95" customHeight="1">
      <c r="A36" s="351"/>
      <c r="B36" s="302"/>
      <c r="C36" s="375"/>
      <c r="D36" s="454"/>
      <c r="E36" s="454"/>
      <c r="F36" s="455"/>
      <c r="G36" s="455"/>
      <c r="H36" s="455"/>
      <c r="I36" s="455"/>
      <c r="J36" s="455"/>
      <c r="K36" s="455"/>
      <c r="L36" s="455"/>
      <c r="M36" s="454"/>
      <c r="N36" s="454"/>
      <c r="O36" s="455"/>
      <c r="P36" s="454"/>
      <c r="Q36" s="454"/>
      <c r="R36" s="455"/>
      <c r="S36" s="454"/>
      <c r="T36" s="454"/>
      <c r="U36" s="455"/>
      <c r="V36" s="454"/>
      <c r="W36" s="454"/>
      <c r="X36" s="455"/>
    </row>
    <row r="37" spans="1:24" ht="15.95" customHeight="1">
      <c r="A37" s="351"/>
      <c r="B37" s="302"/>
      <c r="C37" s="375"/>
      <c r="D37" s="454"/>
      <c r="E37" s="454"/>
      <c r="F37" s="455"/>
      <c r="G37" s="455"/>
      <c r="H37" s="455"/>
      <c r="I37" s="455"/>
      <c r="J37" s="455"/>
      <c r="K37" s="455"/>
      <c r="L37" s="455"/>
      <c r="M37" s="454"/>
      <c r="N37" s="454"/>
      <c r="O37" s="455"/>
      <c r="P37" s="454"/>
      <c r="Q37" s="454"/>
      <c r="R37" s="455"/>
      <c r="S37" s="454"/>
      <c r="T37" s="454"/>
      <c r="U37" s="455"/>
      <c r="V37" s="454"/>
      <c r="W37" s="454"/>
      <c r="X37" s="455"/>
    </row>
    <row r="38" spans="1:24" ht="15.95" customHeight="1">
      <c r="A38" s="351"/>
      <c r="B38" s="302"/>
      <c r="C38" s="375"/>
      <c r="D38" s="454"/>
      <c r="E38" s="454"/>
      <c r="F38" s="455"/>
      <c r="G38" s="455"/>
      <c r="H38" s="455"/>
      <c r="I38" s="455"/>
      <c r="J38" s="455"/>
      <c r="K38" s="455"/>
      <c r="L38" s="455"/>
      <c r="M38" s="454"/>
      <c r="N38" s="454"/>
      <c r="O38" s="455"/>
      <c r="P38" s="454"/>
      <c r="Q38" s="454"/>
      <c r="R38" s="455"/>
      <c r="S38" s="454"/>
      <c r="T38" s="454"/>
      <c r="U38" s="455"/>
      <c r="V38" s="454"/>
      <c r="W38" s="454"/>
      <c r="X38" s="455"/>
    </row>
    <row r="39" spans="1:24" ht="15.95" customHeight="1">
      <c r="A39" s="351"/>
      <c r="B39" s="302"/>
      <c r="C39" s="375"/>
      <c r="D39" s="65"/>
      <c r="E39" s="65"/>
      <c r="F39" s="453"/>
      <c r="G39" s="453"/>
      <c r="H39" s="453"/>
      <c r="I39" s="453"/>
      <c r="J39" s="453"/>
      <c r="K39" s="453"/>
      <c r="L39" s="453"/>
      <c r="M39" s="65"/>
      <c r="N39" s="65"/>
      <c r="O39" s="453"/>
      <c r="P39" s="65"/>
      <c r="Q39" s="65"/>
      <c r="R39" s="453"/>
      <c r="S39" s="65"/>
      <c r="T39" s="65"/>
      <c r="U39" s="453"/>
      <c r="V39" s="65"/>
      <c r="W39" s="65"/>
      <c r="X39" s="453"/>
    </row>
    <row r="40" spans="1:24" ht="15.95" customHeight="1">
      <c r="A40" s="351"/>
      <c r="B40" s="302"/>
      <c r="C40" s="375"/>
      <c r="D40" s="65"/>
      <c r="E40" s="65"/>
      <c r="F40" s="453"/>
      <c r="G40" s="453"/>
      <c r="H40" s="453"/>
      <c r="I40" s="453"/>
      <c r="J40" s="453"/>
      <c r="K40" s="453"/>
      <c r="L40" s="453"/>
      <c r="M40" s="65"/>
      <c r="N40" s="65"/>
      <c r="O40" s="453"/>
      <c r="P40" s="65"/>
      <c r="Q40" s="65"/>
      <c r="R40" s="453"/>
      <c r="S40" s="65"/>
      <c r="T40" s="65"/>
      <c r="U40" s="453"/>
      <c r="V40" s="65"/>
      <c r="W40" s="65"/>
      <c r="X40" s="453"/>
    </row>
    <row r="41" spans="1:24" ht="15.95" customHeight="1">
      <c r="A41" s="351"/>
      <c r="B41" s="302"/>
      <c r="C41" s="375"/>
      <c r="D41" s="65"/>
      <c r="E41" s="65"/>
      <c r="F41" s="66"/>
      <c r="G41" s="66"/>
      <c r="H41" s="66"/>
      <c r="I41" s="66"/>
      <c r="J41" s="66"/>
      <c r="K41" s="66"/>
      <c r="L41" s="66"/>
      <c r="M41" s="65"/>
      <c r="N41" s="65"/>
      <c r="O41" s="66"/>
      <c r="P41" s="65"/>
      <c r="Q41" s="65"/>
      <c r="R41" s="66"/>
      <c r="S41" s="65"/>
      <c r="T41" s="65"/>
      <c r="U41" s="66"/>
      <c r="V41" s="65"/>
      <c r="W41" s="65"/>
      <c r="X41" s="66"/>
    </row>
    <row r="42" spans="1:24" ht="9" customHeight="1">
      <c r="A42" s="351"/>
      <c r="B42" s="302"/>
      <c r="C42" s="375"/>
      <c r="D42" s="450"/>
      <c r="E42" s="450"/>
      <c r="F42" s="450"/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50"/>
      <c r="R42" s="450"/>
      <c r="S42" s="450"/>
      <c r="T42" s="450"/>
      <c r="U42" s="450"/>
      <c r="V42" s="450"/>
      <c r="W42" s="450"/>
      <c r="X42" s="450"/>
    </row>
    <row r="43" spans="1:24">
      <c r="A43" s="373"/>
      <c r="B43" s="353"/>
      <c r="C43" s="375"/>
      <c r="D43" s="460"/>
      <c r="E43" s="460"/>
      <c r="F43" s="460"/>
      <c r="G43" s="460"/>
      <c r="H43" s="460"/>
      <c r="I43" s="460"/>
      <c r="J43" s="460"/>
      <c r="K43" s="460"/>
      <c r="L43" s="460"/>
      <c r="M43" s="460"/>
      <c r="N43" s="460"/>
      <c r="O43" s="460"/>
      <c r="P43" s="460"/>
      <c r="Q43" s="460"/>
      <c r="R43" s="460"/>
      <c r="S43" s="460"/>
      <c r="T43" s="460"/>
      <c r="U43" s="460"/>
      <c r="V43" s="460"/>
      <c r="W43" s="460"/>
      <c r="X43" s="460"/>
    </row>
    <row r="44" spans="1:24">
      <c r="A44" s="373"/>
      <c r="B44" s="353"/>
      <c r="C44" s="305"/>
      <c r="D44" s="443"/>
      <c r="E44" s="443"/>
      <c r="F44" s="443"/>
      <c r="G44" s="443"/>
      <c r="H44" s="443"/>
      <c r="I44" s="443"/>
      <c r="J44" s="443"/>
      <c r="K44" s="443"/>
      <c r="L44" s="443"/>
      <c r="M44" s="443"/>
      <c r="N44" s="443"/>
      <c r="O44" s="443"/>
      <c r="P44" s="443"/>
      <c r="Q44" s="443"/>
      <c r="R44" s="443"/>
      <c r="S44" s="443"/>
      <c r="T44" s="443"/>
      <c r="U44" s="443"/>
      <c r="V44" s="443"/>
      <c r="W44" s="443"/>
      <c r="X44" s="443"/>
    </row>
    <row r="45" spans="1:24">
      <c r="A45" s="373"/>
      <c r="B45" s="353"/>
      <c r="D45" s="443"/>
      <c r="E45" s="443"/>
      <c r="F45" s="443"/>
      <c r="G45" s="443"/>
      <c r="H45" s="443"/>
      <c r="I45" s="443"/>
      <c r="J45" s="443"/>
      <c r="K45" s="443"/>
      <c r="L45" s="443"/>
      <c r="M45" s="443"/>
      <c r="N45" s="443"/>
      <c r="O45" s="443"/>
      <c r="P45" s="443"/>
      <c r="Q45" s="443"/>
      <c r="R45" s="443"/>
      <c r="S45" s="443"/>
      <c r="T45" s="443"/>
      <c r="U45" s="443"/>
      <c r="V45" s="443"/>
      <c r="W45" s="443"/>
      <c r="X45" s="443"/>
    </row>
    <row r="46" spans="1:24">
      <c r="A46" s="353"/>
      <c r="B46" s="353"/>
      <c r="C46" s="354"/>
      <c r="D46" s="443"/>
      <c r="E46" s="443"/>
      <c r="F46" s="443"/>
      <c r="G46" s="443"/>
      <c r="H46" s="443"/>
      <c r="I46" s="443"/>
      <c r="J46" s="443"/>
      <c r="K46" s="443"/>
      <c r="L46" s="443"/>
      <c r="M46" s="443"/>
      <c r="N46" s="443"/>
      <c r="O46" s="443"/>
      <c r="P46" s="443"/>
      <c r="Q46" s="443"/>
      <c r="R46" s="443"/>
      <c r="S46" s="443"/>
      <c r="T46" s="443"/>
      <c r="U46" s="443"/>
      <c r="V46" s="443"/>
      <c r="W46" s="443"/>
      <c r="X46" s="443"/>
    </row>
    <row r="47" spans="1:24">
      <c r="A47" s="353"/>
      <c r="B47" s="353"/>
      <c r="C47" s="354"/>
      <c r="D47" s="443"/>
      <c r="E47" s="443"/>
      <c r="F47" s="443"/>
      <c r="G47" s="443"/>
      <c r="H47" s="443"/>
      <c r="I47" s="443"/>
      <c r="J47" s="443"/>
      <c r="K47" s="443"/>
      <c r="L47" s="443"/>
      <c r="M47" s="443"/>
      <c r="N47" s="443"/>
      <c r="O47" s="443"/>
      <c r="P47" s="443"/>
      <c r="Q47" s="443"/>
      <c r="R47" s="443"/>
      <c r="S47" s="443"/>
      <c r="T47" s="443"/>
      <c r="U47" s="443"/>
      <c r="V47" s="443"/>
      <c r="W47" s="443"/>
      <c r="X47" s="443"/>
    </row>
    <row r="48" spans="1:24">
      <c r="A48" s="353"/>
      <c r="B48" s="353"/>
      <c r="C48" s="377"/>
      <c r="D48" s="444"/>
      <c r="E48" s="444"/>
      <c r="F48" s="444"/>
      <c r="G48" s="444"/>
      <c r="H48" s="444"/>
      <c r="I48" s="444"/>
      <c r="J48" s="444"/>
      <c r="K48" s="444"/>
      <c r="L48" s="444"/>
      <c r="M48" s="444"/>
      <c r="N48" s="444"/>
      <c r="O48" s="444"/>
      <c r="P48" s="444"/>
      <c r="Q48" s="444"/>
      <c r="R48" s="444"/>
      <c r="S48" s="444"/>
      <c r="T48" s="444"/>
      <c r="U48" s="444"/>
      <c r="V48" s="444"/>
      <c r="W48" s="444"/>
      <c r="X48" s="444"/>
    </row>
    <row r="49" spans="1:24">
      <c r="A49" s="353"/>
      <c r="B49" s="353"/>
      <c r="C49" s="354"/>
      <c r="D49" s="443"/>
      <c r="E49" s="443"/>
      <c r="F49" s="443"/>
      <c r="G49" s="443"/>
      <c r="H49" s="443"/>
      <c r="I49" s="443"/>
      <c r="J49" s="443"/>
      <c r="K49" s="443"/>
      <c r="L49" s="443"/>
      <c r="M49" s="443"/>
      <c r="N49" s="443"/>
      <c r="O49" s="443"/>
      <c r="P49" s="443"/>
      <c r="Q49" s="443"/>
      <c r="R49" s="443"/>
      <c r="S49" s="443"/>
      <c r="T49" s="443"/>
      <c r="U49" s="443"/>
      <c r="V49" s="443"/>
      <c r="W49" s="443"/>
      <c r="X49" s="443"/>
    </row>
    <row r="50" spans="1:24">
      <c r="A50" s="353"/>
      <c r="B50" s="353"/>
      <c r="C50" s="354"/>
      <c r="D50" s="443"/>
      <c r="E50" s="443"/>
      <c r="F50" s="443"/>
      <c r="G50" s="443"/>
      <c r="H50" s="443"/>
      <c r="I50" s="443"/>
      <c r="J50" s="443"/>
      <c r="K50" s="443"/>
      <c r="L50" s="443"/>
      <c r="M50" s="443"/>
      <c r="N50" s="443"/>
      <c r="O50" s="443"/>
      <c r="P50" s="443"/>
      <c r="Q50" s="443"/>
      <c r="R50" s="443"/>
      <c r="S50" s="443"/>
      <c r="T50" s="443"/>
      <c r="U50" s="443"/>
      <c r="V50" s="443"/>
      <c r="W50" s="443"/>
      <c r="X50" s="443"/>
    </row>
    <row r="51" spans="1:24">
      <c r="A51" s="353"/>
      <c r="B51" s="353"/>
      <c r="C51" s="354"/>
      <c r="D51" s="445"/>
      <c r="E51" s="445"/>
      <c r="F51" s="445"/>
      <c r="G51" s="445"/>
      <c r="H51" s="445"/>
      <c r="I51" s="445"/>
      <c r="J51" s="445"/>
      <c r="K51" s="445"/>
      <c r="L51" s="445"/>
      <c r="M51" s="445"/>
      <c r="N51" s="445"/>
      <c r="O51" s="445"/>
      <c r="P51" s="445"/>
      <c r="Q51" s="445"/>
      <c r="R51" s="445"/>
      <c r="S51" s="445"/>
      <c r="T51" s="445"/>
      <c r="U51" s="445"/>
      <c r="V51" s="445"/>
      <c r="W51" s="445"/>
      <c r="X51" s="445"/>
    </row>
    <row r="52" spans="1:24">
      <c r="A52" s="353"/>
      <c r="B52" s="353"/>
      <c r="C52" s="377"/>
      <c r="D52" s="445"/>
      <c r="E52" s="445"/>
      <c r="F52" s="445"/>
      <c r="G52" s="445"/>
      <c r="H52" s="445"/>
      <c r="I52" s="445"/>
      <c r="J52" s="445"/>
      <c r="K52" s="445"/>
      <c r="L52" s="445"/>
      <c r="M52" s="445"/>
      <c r="N52" s="445"/>
      <c r="O52" s="445"/>
      <c r="P52" s="445"/>
      <c r="Q52" s="445"/>
      <c r="R52" s="445"/>
      <c r="S52" s="445"/>
      <c r="T52" s="445"/>
      <c r="U52" s="445"/>
      <c r="V52" s="445"/>
      <c r="W52" s="445"/>
      <c r="X52" s="445"/>
    </row>
    <row r="53" spans="1:24">
      <c r="A53" s="353"/>
      <c r="B53" s="353"/>
      <c r="C53" s="354"/>
      <c r="D53" s="445"/>
      <c r="E53" s="445"/>
      <c r="F53" s="445"/>
      <c r="G53" s="445"/>
      <c r="H53" s="445"/>
      <c r="I53" s="445"/>
      <c r="J53" s="445"/>
      <c r="K53" s="445"/>
      <c r="L53" s="445"/>
      <c r="M53" s="445"/>
      <c r="N53" s="445"/>
      <c r="O53" s="445"/>
      <c r="P53" s="445"/>
      <c r="Q53" s="445"/>
      <c r="R53" s="445"/>
      <c r="S53" s="445"/>
      <c r="T53" s="445"/>
      <c r="U53" s="445"/>
      <c r="V53" s="445"/>
      <c r="W53" s="445"/>
      <c r="X53" s="445"/>
    </row>
    <row r="54" spans="1:24">
      <c r="A54" s="353"/>
      <c r="B54" s="353"/>
      <c r="C54" s="354"/>
      <c r="D54" s="445"/>
      <c r="E54" s="445"/>
      <c r="F54" s="445"/>
      <c r="G54" s="445"/>
      <c r="H54" s="445"/>
      <c r="I54" s="445"/>
      <c r="J54" s="445"/>
      <c r="K54" s="445"/>
      <c r="L54" s="445"/>
      <c r="M54" s="445"/>
      <c r="N54" s="445"/>
      <c r="O54" s="445"/>
      <c r="P54" s="445"/>
      <c r="Q54" s="445"/>
      <c r="R54" s="445"/>
      <c r="S54" s="445"/>
      <c r="T54" s="445"/>
      <c r="U54" s="445"/>
      <c r="V54" s="445"/>
      <c r="W54" s="445"/>
      <c r="X54" s="445"/>
    </row>
    <row r="55" spans="1:24">
      <c r="A55" s="353"/>
      <c r="B55" s="353"/>
      <c r="C55" s="354"/>
      <c r="D55" s="445"/>
      <c r="E55" s="445"/>
      <c r="F55" s="445"/>
      <c r="G55" s="445"/>
      <c r="H55" s="445"/>
      <c r="I55" s="445"/>
      <c r="J55" s="445"/>
      <c r="K55" s="445"/>
      <c r="L55" s="445"/>
      <c r="M55" s="445"/>
      <c r="N55" s="445"/>
      <c r="O55" s="445"/>
      <c r="P55" s="445"/>
      <c r="Q55" s="445"/>
      <c r="R55" s="445"/>
      <c r="S55" s="445"/>
      <c r="T55" s="445"/>
      <c r="U55" s="445"/>
      <c r="V55" s="445"/>
      <c r="W55" s="445"/>
      <c r="X55" s="445"/>
    </row>
    <row r="56" spans="1:24">
      <c r="A56" s="353"/>
      <c r="B56" s="353"/>
      <c r="C56" s="355"/>
      <c r="D56" s="446"/>
      <c r="E56" s="446"/>
      <c r="F56" s="446"/>
      <c r="G56" s="446"/>
      <c r="H56" s="446"/>
      <c r="I56" s="446"/>
      <c r="J56" s="446"/>
      <c r="K56" s="446"/>
      <c r="L56" s="446"/>
      <c r="M56" s="446"/>
      <c r="N56" s="446"/>
      <c r="O56" s="446"/>
      <c r="P56" s="446"/>
      <c r="Q56" s="446"/>
      <c r="R56" s="446"/>
      <c r="S56" s="446"/>
      <c r="T56" s="446"/>
      <c r="U56" s="446"/>
      <c r="V56" s="446"/>
      <c r="W56" s="446"/>
      <c r="X56" s="446"/>
    </row>
    <row r="57" spans="1:24">
      <c r="A57" s="353"/>
      <c r="B57" s="353"/>
      <c r="C57" s="378"/>
      <c r="D57" s="355"/>
      <c r="E57" s="355"/>
      <c r="F57" s="355"/>
      <c r="G57" s="355"/>
      <c r="H57" s="355"/>
      <c r="I57" s="355"/>
      <c r="J57" s="355"/>
      <c r="K57" s="355"/>
      <c r="L57" s="355"/>
      <c r="M57" s="355"/>
      <c r="N57" s="355"/>
      <c r="O57" s="355"/>
      <c r="P57" s="355"/>
      <c r="Q57" s="355"/>
      <c r="R57" s="355"/>
      <c r="S57" s="355"/>
      <c r="T57" s="355"/>
      <c r="U57" s="355"/>
      <c r="V57" s="355"/>
      <c r="W57" s="355"/>
      <c r="X57" s="355"/>
    </row>
    <row r="58" spans="1:24">
      <c r="A58" s="353"/>
      <c r="B58" s="353"/>
      <c r="C58" s="378"/>
      <c r="D58" s="355"/>
      <c r="E58" s="355"/>
      <c r="F58" s="355"/>
      <c r="G58" s="355"/>
      <c r="H58" s="355"/>
      <c r="I58" s="355"/>
      <c r="J58" s="355"/>
      <c r="K58" s="355"/>
      <c r="L58" s="355"/>
      <c r="M58" s="355"/>
      <c r="N58" s="355"/>
      <c r="O58" s="355"/>
      <c r="P58" s="355"/>
      <c r="Q58" s="355"/>
      <c r="R58" s="355"/>
      <c r="S58" s="355"/>
      <c r="T58" s="355"/>
      <c r="U58" s="355"/>
      <c r="V58" s="355"/>
      <c r="W58" s="355"/>
      <c r="X58" s="355"/>
    </row>
    <row r="59" spans="1:24">
      <c r="A59" s="294"/>
      <c r="B59" s="294"/>
      <c r="C59" s="378"/>
      <c r="D59" s="294"/>
      <c r="E59" s="294"/>
      <c r="F59" s="294"/>
      <c r="G59" s="294"/>
      <c r="H59" s="294"/>
      <c r="I59" s="294"/>
      <c r="J59" s="294"/>
      <c r="K59" s="294"/>
      <c r="L59" s="294"/>
      <c r="M59" s="294"/>
      <c r="N59" s="294"/>
      <c r="O59" s="294"/>
      <c r="P59" s="294"/>
      <c r="Q59" s="294"/>
      <c r="R59" s="294"/>
      <c r="S59" s="294"/>
      <c r="T59" s="294"/>
      <c r="U59" s="294"/>
      <c r="V59" s="294"/>
      <c r="W59" s="294"/>
      <c r="X59" s="294"/>
    </row>
    <row r="60" spans="1:24">
      <c r="A60" s="294"/>
      <c r="B60" s="294"/>
      <c r="C60" s="294"/>
      <c r="D60" s="294"/>
      <c r="E60" s="294"/>
      <c r="F60" s="294"/>
      <c r="G60" s="294"/>
      <c r="H60" s="294"/>
      <c r="I60" s="294"/>
      <c r="J60" s="294"/>
      <c r="K60" s="294"/>
      <c r="L60" s="294"/>
      <c r="M60" s="294"/>
      <c r="N60" s="294"/>
      <c r="O60" s="294"/>
      <c r="P60" s="294"/>
      <c r="Q60" s="294"/>
      <c r="R60" s="294"/>
      <c r="S60" s="294"/>
      <c r="T60" s="294"/>
      <c r="U60" s="294"/>
      <c r="V60" s="294"/>
      <c r="W60" s="294"/>
      <c r="X60" s="294"/>
    </row>
    <row r="61" spans="1:24" ht="19.5">
      <c r="A61" s="294"/>
      <c r="B61" s="294"/>
      <c r="C61" s="293"/>
      <c r="D61" s="293"/>
      <c r="E61" s="293"/>
      <c r="F61" s="293"/>
      <c r="G61" s="293"/>
      <c r="H61" s="293"/>
      <c r="I61" s="293"/>
      <c r="J61" s="293"/>
      <c r="K61" s="293"/>
      <c r="L61" s="293"/>
      <c r="M61" s="293"/>
      <c r="N61" s="293"/>
      <c r="O61" s="293"/>
      <c r="P61" s="293"/>
      <c r="Q61" s="293"/>
      <c r="R61" s="293"/>
      <c r="S61" s="293"/>
      <c r="T61" s="293"/>
      <c r="U61" s="293"/>
      <c r="V61" s="293"/>
      <c r="W61" s="293"/>
      <c r="X61" s="293"/>
    </row>
    <row r="62" spans="1:24">
      <c r="A62" s="294"/>
      <c r="B62" s="294"/>
      <c r="C62" s="294"/>
      <c r="D62" s="294"/>
      <c r="E62" s="294"/>
      <c r="F62" s="294"/>
      <c r="G62" s="294"/>
      <c r="H62" s="294"/>
      <c r="I62" s="294"/>
      <c r="J62" s="294"/>
      <c r="K62" s="294"/>
      <c r="L62" s="294"/>
      <c r="M62" s="294"/>
      <c r="N62" s="294"/>
      <c r="O62" s="294"/>
      <c r="P62" s="294"/>
      <c r="Q62" s="294"/>
      <c r="R62" s="294"/>
      <c r="S62" s="294"/>
      <c r="T62" s="294"/>
      <c r="U62" s="294"/>
      <c r="V62" s="294"/>
      <c r="W62" s="294"/>
      <c r="X62" s="294"/>
    </row>
    <row r="63" spans="1:24">
      <c r="A63" s="294"/>
      <c r="B63" s="294"/>
      <c r="C63" s="294"/>
      <c r="D63" s="294"/>
      <c r="E63" s="294"/>
      <c r="F63" s="294"/>
      <c r="G63" s="294"/>
      <c r="H63" s="294"/>
      <c r="I63" s="294"/>
      <c r="J63" s="294"/>
      <c r="K63" s="294"/>
      <c r="L63" s="294"/>
      <c r="M63" s="294"/>
      <c r="N63" s="294"/>
      <c r="O63" s="294"/>
      <c r="P63" s="294"/>
      <c r="Q63" s="294"/>
      <c r="R63" s="294"/>
      <c r="S63" s="294"/>
      <c r="T63" s="294"/>
      <c r="U63" s="294"/>
      <c r="V63" s="294"/>
      <c r="W63" s="294"/>
      <c r="X63" s="294"/>
    </row>
    <row r="64" spans="1:24" ht="18">
      <c r="A64" s="294"/>
      <c r="B64" s="294"/>
      <c r="C64" s="356"/>
      <c r="D64" s="447"/>
      <c r="E64" s="447"/>
      <c r="F64" s="447"/>
      <c r="G64" s="447"/>
      <c r="H64" s="447"/>
      <c r="I64" s="447"/>
      <c r="J64" s="447"/>
      <c r="K64" s="447"/>
      <c r="L64" s="447"/>
      <c r="M64" s="447"/>
      <c r="N64" s="447"/>
      <c r="O64" s="447"/>
      <c r="P64" s="447"/>
      <c r="Q64" s="447"/>
      <c r="R64" s="447"/>
      <c r="S64" s="447"/>
      <c r="T64" s="447"/>
      <c r="U64" s="447"/>
      <c r="V64" s="447"/>
      <c r="W64" s="447"/>
      <c r="X64" s="447"/>
    </row>
    <row r="65" spans="1:24" ht="15.75">
      <c r="A65" s="294"/>
      <c r="B65" s="294"/>
      <c r="C65" s="379"/>
      <c r="D65" s="448"/>
      <c r="E65" s="448"/>
      <c r="F65" s="448"/>
      <c r="G65" s="448"/>
      <c r="H65" s="448"/>
      <c r="I65" s="448"/>
      <c r="J65" s="448"/>
      <c r="K65" s="448"/>
      <c r="L65" s="448"/>
      <c r="M65" s="448"/>
      <c r="N65" s="448"/>
      <c r="O65" s="448"/>
      <c r="P65" s="448"/>
      <c r="Q65" s="448"/>
      <c r="R65" s="448"/>
      <c r="S65" s="448"/>
      <c r="T65" s="448"/>
      <c r="U65" s="448"/>
      <c r="V65" s="448"/>
      <c r="W65" s="448"/>
      <c r="X65" s="448"/>
    </row>
    <row r="66" spans="1:24">
      <c r="A66" s="353"/>
      <c r="B66" s="353"/>
      <c r="C66" s="357"/>
      <c r="D66" s="451"/>
      <c r="E66" s="451"/>
      <c r="F66" s="451"/>
      <c r="G66" s="451"/>
      <c r="H66" s="451"/>
      <c r="I66" s="451"/>
      <c r="J66" s="451"/>
      <c r="K66" s="451"/>
      <c r="L66" s="451"/>
      <c r="M66" s="451"/>
      <c r="N66" s="451"/>
      <c r="O66" s="451"/>
      <c r="P66" s="451"/>
      <c r="Q66" s="451"/>
      <c r="R66" s="451"/>
      <c r="S66" s="451"/>
      <c r="T66" s="451"/>
      <c r="U66" s="451"/>
      <c r="V66" s="451"/>
      <c r="W66" s="451"/>
      <c r="X66" s="451"/>
    </row>
    <row r="67" spans="1:24">
      <c r="A67" s="353"/>
      <c r="B67" s="353"/>
      <c r="C67" s="376"/>
      <c r="D67" s="442"/>
      <c r="E67" s="442"/>
      <c r="F67" s="442"/>
      <c r="G67" s="442"/>
      <c r="H67" s="442"/>
      <c r="I67" s="442"/>
      <c r="J67" s="442"/>
      <c r="K67" s="442"/>
      <c r="L67" s="442"/>
      <c r="M67" s="442"/>
      <c r="N67" s="442"/>
      <c r="O67" s="442"/>
      <c r="P67" s="442"/>
      <c r="Q67" s="442"/>
      <c r="R67" s="442"/>
      <c r="S67" s="442"/>
      <c r="T67" s="442"/>
      <c r="U67" s="442"/>
      <c r="V67" s="442"/>
      <c r="W67" s="442"/>
      <c r="X67" s="442"/>
    </row>
    <row r="68" spans="1:24">
      <c r="A68" s="353"/>
      <c r="B68" s="353"/>
      <c r="C68" s="354"/>
      <c r="D68" s="443"/>
      <c r="E68" s="443"/>
      <c r="F68" s="443"/>
      <c r="G68" s="443"/>
      <c r="H68" s="443"/>
      <c r="I68" s="443"/>
      <c r="J68" s="443"/>
      <c r="K68" s="443"/>
      <c r="L68" s="443"/>
      <c r="M68" s="443"/>
      <c r="N68" s="443"/>
      <c r="O68" s="443"/>
      <c r="P68" s="443"/>
      <c r="Q68" s="443"/>
      <c r="R68" s="443"/>
      <c r="S68" s="443"/>
      <c r="T68" s="443"/>
      <c r="U68" s="443"/>
      <c r="V68" s="443"/>
      <c r="W68" s="443"/>
      <c r="X68" s="443"/>
    </row>
    <row r="69" spans="1:24">
      <c r="A69" s="353"/>
      <c r="B69" s="353"/>
      <c r="C69" s="354"/>
      <c r="D69" s="443"/>
      <c r="E69" s="443"/>
      <c r="F69" s="443"/>
      <c r="G69" s="443"/>
      <c r="H69" s="443"/>
      <c r="I69" s="443"/>
      <c r="J69" s="443"/>
      <c r="K69" s="443"/>
      <c r="L69" s="443"/>
      <c r="M69" s="443"/>
      <c r="N69" s="443"/>
      <c r="O69" s="443"/>
      <c r="P69" s="443"/>
      <c r="Q69" s="443"/>
      <c r="R69" s="443"/>
      <c r="S69" s="443"/>
      <c r="T69" s="443"/>
      <c r="U69" s="443"/>
      <c r="V69" s="443"/>
      <c r="W69" s="443"/>
      <c r="X69" s="443"/>
    </row>
    <row r="70" spans="1:24">
      <c r="A70" s="353"/>
      <c r="B70" s="353"/>
      <c r="C70" s="354"/>
      <c r="D70" s="443"/>
      <c r="E70" s="443"/>
      <c r="F70" s="443"/>
      <c r="G70" s="443"/>
      <c r="H70" s="443"/>
      <c r="I70" s="443"/>
      <c r="J70" s="443"/>
      <c r="K70" s="443"/>
      <c r="L70" s="443"/>
      <c r="M70" s="443"/>
      <c r="N70" s="443"/>
      <c r="O70" s="443"/>
      <c r="P70" s="443"/>
      <c r="Q70" s="443"/>
      <c r="R70" s="443"/>
      <c r="S70" s="443"/>
      <c r="T70" s="443"/>
      <c r="U70" s="443"/>
      <c r="V70" s="443"/>
      <c r="W70" s="443"/>
      <c r="X70" s="443"/>
    </row>
    <row r="71" spans="1:24">
      <c r="A71" s="353"/>
      <c r="B71" s="353"/>
      <c r="C71" s="354"/>
      <c r="D71" s="443"/>
      <c r="E71" s="443"/>
      <c r="F71" s="443"/>
      <c r="G71" s="443"/>
      <c r="H71" s="443"/>
      <c r="I71" s="443"/>
      <c r="J71" s="443"/>
      <c r="K71" s="443"/>
      <c r="L71" s="443"/>
      <c r="M71" s="443"/>
      <c r="N71" s="443"/>
      <c r="O71" s="443"/>
      <c r="P71" s="443"/>
      <c r="Q71" s="443"/>
      <c r="R71" s="443"/>
      <c r="S71" s="443"/>
      <c r="T71" s="443"/>
      <c r="U71" s="443"/>
      <c r="V71" s="443"/>
      <c r="W71" s="443"/>
      <c r="X71" s="443"/>
    </row>
    <row r="72" spans="1:24">
      <c r="A72" s="353"/>
      <c r="B72" s="353"/>
      <c r="C72" s="354"/>
      <c r="D72" s="443"/>
      <c r="E72" s="443"/>
      <c r="F72" s="443"/>
      <c r="G72" s="443"/>
      <c r="H72" s="443"/>
      <c r="I72" s="443"/>
      <c r="J72" s="443"/>
      <c r="K72" s="443"/>
      <c r="L72" s="443"/>
      <c r="M72" s="443"/>
      <c r="N72" s="443"/>
      <c r="O72" s="443"/>
      <c r="P72" s="443"/>
      <c r="Q72" s="443"/>
      <c r="R72" s="443"/>
      <c r="S72" s="443"/>
      <c r="T72" s="443"/>
      <c r="U72" s="443"/>
      <c r="V72" s="443"/>
      <c r="W72" s="443"/>
      <c r="X72" s="443"/>
    </row>
    <row r="73" spans="1:24">
      <c r="A73" s="353"/>
      <c r="B73" s="353"/>
      <c r="C73" s="377"/>
      <c r="D73" s="444"/>
      <c r="E73" s="444"/>
      <c r="F73" s="444"/>
      <c r="G73" s="444"/>
      <c r="H73" s="444"/>
      <c r="I73" s="444"/>
      <c r="J73" s="444"/>
      <c r="K73" s="444"/>
      <c r="L73" s="444"/>
      <c r="M73" s="444"/>
      <c r="N73" s="444"/>
      <c r="O73" s="444"/>
      <c r="P73" s="444"/>
      <c r="Q73" s="444"/>
      <c r="R73" s="444"/>
      <c r="S73" s="444"/>
      <c r="T73" s="444"/>
      <c r="U73" s="444"/>
      <c r="V73" s="444"/>
      <c r="W73" s="444"/>
      <c r="X73" s="444"/>
    </row>
    <row r="74" spans="1:24">
      <c r="A74" s="353"/>
      <c r="B74" s="353"/>
      <c r="C74" s="354"/>
      <c r="D74" s="443"/>
      <c r="E74" s="443"/>
      <c r="F74" s="443"/>
      <c r="G74" s="443"/>
      <c r="H74" s="443"/>
      <c r="I74" s="443"/>
      <c r="J74" s="443"/>
      <c r="K74" s="443"/>
      <c r="L74" s="443"/>
      <c r="M74" s="443"/>
      <c r="N74" s="443"/>
      <c r="O74" s="443"/>
      <c r="P74" s="443"/>
      <c r="Q74" s="443"/>
      <c r="R74" s="443"/>
      <c r="S74" s="443"/>
      <c r="T74" s="443"/>
      <c r="U74" s="443"/>
      <c r="V74" s="443"/>
      <c r="W74" s="443"/>
      <c r="X74" s="443"/>
    </row>
    <row r="75" spans="1:24">
      <c r="A75" s="353"/>
      <c r="B75" s="353"/>
      <c r="C75" s="354"/>
      <c r="D75" s="443"/>
      <c r="E75" s="443"/>
      <c r="F75" s="443"/>
      <c r="G75" s="443"/>
      <c r="H75" s="443"/>
      <c r="I75" s="443"/>
      <c r="J75" s="443"/>
      <c r="K75" s="443"/>
      <c r="L75" s="443"/>
      <c r="M75" s="443"/>
      <c r="N75" s="443"/>
      <c r="O75" s="443"/>
      <c r="P75" s="443"/>
      <c r="Q75" s="443"/>
      <c r="R75" s="443"/>
      <c r="S75" s="443"/>
      <c r="T75" s="443"/>
      <c r="U75" s="443"/>
      <c r="V75" s="443"/>
      <c r="W75" s="443"/>
      <c r="X75" s="443"/>
    </row>
    <row r="76" spans="1:24">
      <c r="A76" s="353"/>
      <c r="B76" s="353"/>
      <c r="C76" s="354"/>
      <c r="D76" s="445"/>
      <c r="E76" s="445"/>
      <c r="F76" s="445"/>
      <c r="G76" s="445"/>
      <c r="H76" s="445"/>
      <c r="I76" s="445"/>
      <c r="J76" s="445"/>
      <c r="K76" s="445"/>
      <c r="L76" s="445"/>
      <c r="M76" s="445"/>
      <c r="N76" s="445"/>
      <c r="O76" s="445"/>
      <c r="P76" s="445"/>
      <c r="Q76" s="445"/>
      <c r="R76" s="445"/>
      <c r="S76" s="445"/>
      <c r="T76" s="445"/>
      <c r="U76" s="445"/>
      <c r="V76" s="445"/>
      <c r="W76" s="445"/>
      <c r="X76" s="445"/>
    </row>
    <row r="77" spans="1:24">
      <c r="A77" s="353"/>
      <c r="B77" s="353"/>
      <c r="C77" s="377"/>
      <c r="D77" s="445"/>
      <c r="E77" s="445"/>
      <c r="F77" s="445"/>
      <c r="G77" s="445"/>
      <c r="H77" s="445"/>
      <c r="I77" s="445"/>
      <c r="J77" s="445"/>
      <c r="K77" s="445"/>
      <c r="L77" s="445"/>
      <c r="M77" s="445"/>
      <c r="N77" s="445"/>
      <c r="O77" s="445"/>
      <c r="P77" s="445"/>
      <c r="Q77" s="445"/>
      <c r="R77" s="445"/>
      <c r="S77" s="445"/>
      <c r="T77" s="445"/>
      <c r="U77" s="445"/>
      <c r="V77" s="445"/>
      <c r="W77" s="445"/>
      <c r="X77" s="445"/>
    </row>
    <row r="78" spans="1:24">
      <c r="A78" s="353"/>
      <c r="B78" s="353"/>
      <c r="C78" s="354"/>
      <c r="D78" s="445"/>
      <c r="E78" s="445"/>
      <c r="F78" s="445"/>
      <c r="G78" s="445"/>
      <c r="H78" s="445"/>
      <c r="I78" s="445"/>
      <c r="J78" s="445"/>
      <c r="K78" s="445"/>
      <c r="L78" s="445"/>
      <c r="M78" s="445"/>
      <c r="N78" s="445"/>
      <c r="O78" s="445"/>
      <c r="P78" s="445"/>
      <c r="Q78" s="445"/>
      <c r="R78" s="445"/>
      <c r="S78" s="445"/>
      <c r="T78" s="445"/>
      <c r="U78" s="445"/>
      <c r="V78" s="445"/>
      <c r="W78" s="445"/>
      <c r="X78" s="445"/>
    </row>
    <row r="79" spans="1:24">
      <c r="A79" s="353"/>
      <c r="B79" s="353"/>
      <c r="C79" s="354"/>
      <c r="D79" s="445"/>
      <c r="E79" s="445"/>
      <c r="F79" s="445"/>
      <c r="G79" s="445"/>
      <c r="H79" s="445"/>
      <c r="I79" s="445"/>
      <c r="J79" s="445"/>
      <c r="K79" s="445"/>
      <c r="L79" s="445"/>
      <c r="M79" s="445"/>
      <c r="N79" s="445"/>
      <c r="O79" s="445"/>
      <c r="P79" s="445"/>
      <c r="Q79" s="445"/>
      <c r="R79" s="445"/>
      <c r="S79" s="445"/>
      <c r="T79" s="445"/>
      <c r="U79" s="445"/>
      <c r="V79" s="445"/>
      <c r="W79" s="445"/>
      <c r="X79" s="445"/>
    </row>
    <row r="80" spans="1:24">
      <c r="A80" s="353"/>
      <c r="B80" s="353"/>
      <c r="C80" s="354"/>
      <c r="D80" s="445"/>
      <c r="E80" s="445"/>
      <c r="F80" s="445"/>
      <c r="G80" s="445"/>
      <c r="H80" s="445"/>
      <c r="I80" s="445"/>
      <c r="J80" s="445"/>
      <c r="K80" s="445"/>
      <c r="L80" s="445"/>
      <c r="M80" s="445"/>
      <c r="N80" s="445"/>
      <c r="O80" s="445"/>
      <c r="P80" s="445"/>
      <c r="Q80" s="445"/>
      <c r="R80" s="445"/>
      <c r="S80" s="445"/>
      <c r="T80" s="445"/>
      <c r="U80" s="445"/>
      <c r="V80" s="445"/>
      <c r="W80" s="445"/>
      <c r="X80" s="445"/>
    </row>
    <row r="81" spans="1:24">
      <c r="A81" s="353"/>
      <c r="B81" s="353"/>
      <c r="C81" s="354"/>
      <c r="D81" s="445"/>
      <c r="E81" s="445"/>
      <c r="F81" s="445"/>
      <c r="G81" s="445"/>
      <c r="H81" s="445"/>
      <c r="I81" s="445"/>
      <c r="J81" s="445"/>
      <c r="K81" s="445"/>
      <c r="L81" s="445"/>
      <c r="M81" s="445"/>
      <c r="N81" s="445"/>
      <c r="O81" s="445"/>
      <c r="P81" s="445"/>
      <c r="Q81" s="445"/>
      <c r="R81" s="445"/>
      <c r="S81" s="445"/>
      <c r="T81" s="445"/>
      <c r="U81" s="445"/>
      <c r="V81" s="445"/>
      <c r="W81" s="445"/>
      <c r="X81" s="445"/>
    </row>
    <row r="82" spans="1:24">
      <c r="A82" s="353"/>
      <c r="B82" s="353"/>
      <c r="C82" s="354"/>
      <c r="D82" s="445"/>
      <c r="E82" s="445"/>
      <c r="F82" s="445"/>
      <c r="G82" s="445"/>
      <c r="H82" s="445"/>
      <c r="I82" s="445"/>
      <c r="J82" s="445"/>
      <c r="K82" s="445"/>
      <c r="L82" s="445"/>
      <c r="M82" s="445"/>
      <c r="N82" s="445"/>
      <c r="O82" s="445"/>
      <c r="P82" s="445"/>
      <c r="Q82" s="445"/>
      <c r="R82" s="445"/>
      <c r="S82" s="445"/>
      <c r="T82" s="445"/>
      <c r="U82" s="445"/>
      <c r="V82" s="445"/>
      <c r="W82" s="445"/>
      <c r="X82" s="445"/>
    </row>
    <row r="83" spans="1:24">
      <c r="A83" s="353"/>
      <c r="B83" s="353"/>
      <c r="C83" s="355"/>
      <c r="D83" s="446"/>
      <c r="E83" s="446"/>
      <c r="F83" s="446"/>
      <c r="G83" s="446"/>
      <c r="H83" s="446"/>
      <c r="I83" s="446"/>
      <c r="J83" s="446"/>
      <c r="K83" s="446"/>
      <c r="L83" s="446"/>
      <c r="M83" s="446"/>
      <c r="N83" s="446"/>
      <c r="O83" s="446"/>
      <c r="P83" s="446"/>
      <c r="Q83" s="446"/>
      <c r="R83" s="446"/>
      <c r="S83" s="446"/>
      <c r="T83" s="446"/>
      <c r="U83" s="446"/>
      <c r="V83" s="446"/>
      <c r="W83" s="446"/>
      <c r="X83" s="446"/>
    </row>
    <row r="84" spans="1:24" ht="15.75">
      <c r="A84" s="294"/>
      <c r="B84" s="294"/>
      <c r="C84" s="379"/>
      <c r="D84" s="449"/>
      <c r="E84" s="449"/>
      <c r="F84" s="449"/>
      <c r="G84" s="449"/>
      <c r="H84" s="449"/>
      <c r="I84" s="449"/>
      <c r="J84" s="449"/>
      <c r="K84" s="449"/>
      <c r="L84" s="449"/>
      <c r="M84" s="449"/>
      <c r="N84" s="449"/>
      <c r="O84" s="449"/>
      <c r="P84" s="449"/>
      <c r="Q84" s="449"/>
      <c r="R84" s="449"/>
      <c r="S84" s="449"/>
      <c r="T84" s="449"/>
      <c r="U84" s="449"/>
      <c r="V84" s="449"/>
      <c r="W84" s="449"/>
      <c r="X84" s="449"/>
    </row>
    <row r="85" spans="1:24">
      <c r="A85" s="353"/>
      <c r="B85" s="353"/>
      <c r="C85" s="357"/>
      <c r="D85" s="451"/>
      <c r="E85" s="451"/>
      <c r="F85" s="451"/>
      <c r="G85" s="451"/>
      <c r="H85" s="451"/>
      <c r="I85" s="451"/>
      <c r="J85" s="451"/>
      <c r="K85" s="451"/>
      <c r="L85" s="451"/>
      <c r="M85" s="451"/>
      <c r="N85" s="451"/>
      <c r="O85" s="451"/>
      <c r="P85" s="451"/>
      <c r="Q85" s="451"/>
      <c r="R85" s="451"/>
      <c r="S85" s="451"/>
      <c r="T85" s="451"/>
      <c r="U85" s="451"/>
      <c r="V85" s="451"/>
      <c r="W85" s="451"/>
      <c r="X85" s="451"/>
    </row>
    <row r="86" spans="1:24">
      <c r="A86" s="353"/>
      <c r="B86" s="353"/>
      <c r="C86" s="376"/>
      <c r="D86" s="442"/>
      <c r="E86" s="442"/>
      <c r="F86" s="442"/>
      <c r="G86" s="442"/>
      <c r="H86" s="442"/>
      <c r="I86" s="442"/>
      <c r="J86" s="442"/>
      <c r="K86" s="442"/>
      <c r="L86" s="442"/>
      <c r="M86" s="442"/>
      <c r="N86" s="442"/>
      <c r="O86" s="442"/>
      <c r="P86" s="442"/>
      <c r="Q86" s="442"/>
      <c r="R86" s="442"/>
      <c r="S86" s="442"/>
      <c r="T86" s="442"/>
      <c r="U86" s="442"/>
      <c r="V86" s="442"/>
      <c r="W86" s="442"/>
      <c r="X86" s="442"/>
    </row>
    <row r="87" spans="1:24">
      <c r="A87" s="353"/>
      <c r="B87" s="353"/>
      <c r="C87" s="354"/>
      <c r="D87" s="443"/>
      <c r="E87" s="443"/>
      <c r="F87" s="443"/>
      <c r="G87" s="443"/>
      <c r="H87" s="443"/>
      <c r="I87" s="443"/>
      <c r="J87" s="443"/>
      <c r="K87" s="443"/>
      <c r="L87" s="443"/>
      <c r="M87" s="443"/>
      <c r="N87" s="443"/>
      <c r="O87" s="443"/>
      <c r="P87" s="443"/>
      <c r="Q87" s="443"/>
      <c r="R87" s="443"/>
      <c r="S87" s="443"/>
      <c r="T87" s="443"/>
      <c r="U87" s="443"/>
      <c r="V87" s="443"/>
      <c r="W87" s="443"/>
      <c r="X87" s="443"/>
    </row>
    <row r="88" spans="1:24">
      <c r="A88" s="353"/>
      <c r="B88" s="353"/>
      <c r="C88" s="354"/>
      <c r="D88" s="443"/>
      <c r="E88" s="443"/>
      <c r="F88" s="443"/>
      <c r="G88" s="443"/>
      <c r="H88" s="443"/>
      <c r="I88" s="443"/>
      <c r="J88" s="443"/>
      <c r="K88" s="443"/>
      <c r="L88" s="443"/>
      <c r="M88" s="443"/>
      <c r="N88" s="443"/>
      <c r="O88" s="443"/>
      <c r="P88" s="443"/>
      <c r="Q88" s="443"/>
      <c r="R88" s="443"/>
      <c r="S88" s="443"/>
      <c r="T88" s="443"/>
      <c r="U88" s="443"/>
      <c r="V88" s="443"/>
      <c r="W88" s="443"/>
      <c r="X88" s="443"/>
    </row>
    <row r="89" spans="1:24">
      <c r="A89" s="353"/>
      <c r="B89" s="353"/>
      <c r="C89" s="354"/>
      <c r="D89" s="443"/>
      <c r="E89" s="443"/>
      <c r="F89" s="443"/>
      <c r="G89" s="443"/>
      <c r="H89" s="443"/>
      <c r="I89" s="443"/>
      <c r="J89" s="443"/>
      <c r="K89" s="443"/>
      <c r="L89" s="443"/>
      <c r="M89" s="443"/>
      <c r="N89" s="443"/>
      <c r="O89" s="443"/>
      <c r="P89" s="443"/>
      <c r="Q89" s="443"/>
      <c r="R89" s="443"/>
      <c r="S89" s="443"/>
      <c r="T89" s="443"/>
      <c r="U89" s="443"/>
      <c r="V89" s="443"/>
      <c r="W89" s="443"/>
      <c r="X89" s="443"/>
    </row>
    <row r="90" spans="1:24">
      <c r="A90" s="353"/>
      <c r="B90" s="353"/>
      <c r="C90" s="354"/>
      <c r="D90" s="443"/>
      <c r="E90" s="443"/>
      <c r="F90" s="443"/>
      <c r="G90" s="443"/>
      <c r="H90" s="443"/>
      <c r="I90" s="443"/>
      <c r="J90" s="443"/>
      <c r="K90" s="443"/>
      <c r="L90" s="443"/>
      <c r="M90" s="443"/>
      <c r="N90" s="443"/>
      <c r="O90" s="443"/>
      <c r="P90" s="443"/>
      <c r="Q90" s="443"/>
      <c r="R90" s="443"/>
      <c r="S90" s="443"/>
      <c r="T90" s="443"/>
      <c r="U90" s="443"/>
      <c r="V90" s="443"/>
      <c r="W90" s="443"/>
      <c r="X90" s="443"/>
    </row>
    <row r="91" spans="1:24">
      <c r="A91" s="353"/>
      <c r="B91" s="353"/>
      <c r="C91" s="354"/>
      <c r="D91" s="443"/>
      <c r="E91" s="443"/>
      <c r="F91" s="443"/>
      <c r="G91" s="443"/>
      <c r="H91" s="443"/>
      <c r="I91" s="443"/>
      <c r="J91" s="443"/>
      <c r="K91" s="443"/>
      <c r="L91" s="443"/>
      <c r="M91" s="443"/>
      <c r="N91" s="443"/>
      <c r="O91" s="443"/>
      <c r="P91" s="443"/>
      <c r="Q91" s="443"/>
      <c r="R91" s="443"/>
      <c r="S91" s="443"/>
      <c r="T91" s="443"/>
      <c r="U91" s="443"/>
      <c r="V91" s="443"/>
      <c r="W91" s="443"/>
      <c r="X91" s="443"/>
    </row>
    <row r="92" spans="1:24">
      <c r="A92" s="353"/>
      <c r="B92" s="353"/>
      <c r="C92" s="377"/>
      <c r="D92" s="444"/>
      <c r="E92" s="444"/>
      <c r="F92" s="444"/>
      <c r="G92" s="444"/>
      <c r="H92" s="444"/>
      <c r="I92" s="444"/>
      <c r="J92" s="444"/>
      <c r="K92" s="444"/>
      <c r="L92" s="444"/>
      <c r="M92" s="444"/>
      <c r="N92" s="444"/>
      <c r="O92" s="444"/>
      <c r="P92" s="444"/>
      <c r="Q92" s="444"/>
      <c r="R92" s="444"/>
      <c r="S92" s="444"/>
      <c r="T92" s="444"/>
      <c r="U92" s="444"/>
      <c r="V92" s="444"/>
      <c r="W92" s="444"/>
      <c r="X92" s="444"/>
    </row>
    <row r="93" spans="1:24">
      <c r="A93" s="353"/>
      <c r="B93" s="353"/>
      <c r="C93" s="354"/>
      <c r="D93" s="443"/>
      <c r="E93" s="443"/>
      <c r="F93" s="443"/>
      <c r="G93" s="443"/>
      <c r="H93" s="443"/>
      <c r="I93" s="443"/>
      <c r="J93" s="443"/>
      <c r="K93" s="443"/>
      <c r="L93" s="443"/>
      <c r="M93" s="443"/>
      <c r="N93" s="443"/>
      <c r="O93" s="443"/>
      <c r="P93" s="443"/>
      <c r="Q93" s="443"/>
      <c r="R93" s="443"/>
      <c r="S93" s="443"/>
      <c r="T93" s="443"/>
      <c r="U93" s="443"/>
      <c r="V93" s="443"/>
      <c r="W93" s="443"/>
      <c r="X93" s="443"/>
    </row>
    <row r="94" spans="1:24">
      <c r="A94" s="353"/>
      <c r="B94" s="353"/>
      <c r="C94" s="354"/>
      <c r="D94" s="443"/>
      <c r="E94" s="443"/>
      <c r="F94" s="443"/>
      <c r="G94" s="443"/>
      <c r="H94" s="443"/>
      <c r="I94" s="443"/>
      <c r="J94" s="443"/>
      <c r="K94" s="443"/>
      <c r="L94" s="443"/>
      <c r="M94" s="443"/>
      <c r="N94" s="443"/>
      <c r="O94" s="443"/>
      <c r="P94" s="443"/>
      <c r="Q94" s="443"/>
      <c r="R94" s="443"/>
      <c r="S94" s="443"/>
      <c r="T94" s="443"/>
      <c r="U94" s="443"/>
      <c r="V94" s="443"/>
      <c r="W94" s="443"/>
      <c r="X94" s="443"/>
    </row>
    <row r="95" spans="1:24">
      <c r="A95" s="353"/>
      <c r="B95" s="353"/>
      <c r="C95" s="354"/>
      <c r="D95" s="445"/>
      <c r="E95" s="445"/>
      <c r="F95" s="445"/>
      <c r="G95" s="445"/>
      <c r="H95" s="445"/>
      <c r="I95" s="445"/>
      <c r="J95" s="445"/>
      <c r="K95" s="445"/>
      <c r="L95" s="445"/>
      <c r="M95" s="445"/>
      <c r="N95" s="445"/>
      <c r="O95" s="445"/>
      <c r="P95" s="445"/>
      <c r="Q95" s="445"/>
      <c r="R95" s="445"/>
      <c r="S95" s="445"/>
      <c r="T95" s="445"/>
      <c r="U95" s="445"/>
      <c r="V95" s="445"/>
      <c r="W95" s="445"/>
      <c r="X95" s="445"/>
    </row>
    <row r="96" spans="1:24">
      <c r="A96" s="353"/>
      <c r="B96" s="353"/>
      <c r="C96" s="377"/>
      <c r="D96" s="445"/>
      <c r="E96" s="445"/>
      <c r="F96" s="445"/>
      <c r="G96" s="445"/>
      <c r="H96" s="445"/>
      <c r="I96" s="445"/>
      <c r="J96" s="445"/>
      <c r="K96" s="445"/>
      <c r="L96" s="445"/>
      <c r="M96" s="445"/>
      <c r="N96" s="445"/>
      <c r="O96" s="445"/>
      <c r="P96" s="445"/>
      <c r="Q96" s="445"/>
      <c r="R96" s="445"/>
      <c r="S96" s="445"/>
      <c r="T96" s="445"/>
      <c r="U96" s="445"/>
      <c r="V96" s="445"/>
      <c r="W96" s="445"/>
      <c r="X96" s="445"/>
    </row>
    <row r="97" spans="1:24">
      <c r="A97" s="353"/>
      <c r="B97" s="353"/>
      <c r="C97" s="354"/>
      <c r="D97" s="445"/>
      <c r="E97" s="445"/>
      <c r="F97" s="445"/>
      <c r="G97" s="445"/>
      <c r="H97" s="445"/>
      <c r="I97" s="445"/>
      <c r="J97" s="445"/>
      <c r="K97" s="445"/>
      <c r="L97" s="445"/>
      <c r="M97" s="445"/>
      <c r="N97" s="445"/>
      <c r="O97" s="445"/>
      <c r="P97" s="445"/>
      <c r="Q97" s="445"/>
      <c r="R97" s="445"/>
      <c r="S97" s="445"/>
      <c r="T97" s="445"/>
      <c r="U97" s="445"/>
      <c r="V97" s="445"/>
      <c r="W97" s="445"/>
      <c r="X97" s="445"/>
    </row>
    <row r="98" spans="1:24">
      <c r="A98" s="353"/>
      <c r="B98" s="353"/>
      <c r="C98" s="354"/>
      <c r="D98" s="445"/>
      <c r="E98" s="445"/>
      <c r="F98" s="445"/>
      <c r="G98" s="445"/>
      <c r="H98" s="445"/>
      <c r="I98" s="445"/>
      <c r="J98" s="445"/>
      <c r="K98" s="445"/>
      <c r="L98" s="445"/>
      <c r="M98" s="445"/>
      <c r="N98" s="445"/>
      <c r="O98" s="445"/>
      <c r="P98" s="445"/>
      <c r="Q98" s="445"/>
      <c r="R98" s="445"/>
      <c r="S98" s="445"/>
      <c r="T98" s="445"/>
      <c r="U98" s="445"/>
      <c r="V98" s="445"/>
      <c r="W98" s="445"/>
      <c r="X98" s="445"/>
    </row>
    <row r="99" spans="1:24">
      <c r="A99" s="353"/>
      <c r="B99" s="353"/>
      <c r="C99" s="354"/>
      <c r="D99" s="445"/>
      <c r="E99" s="445"/>
      <c r="F99" s="445"/>
      <c r="G99" s="445"/>
      <c r="H99" s="445"/>
      <c r="I99" s="445"/>
      <c r="J99" s="445"/>
      <c r="K99" s="445"/>
      <c r="L99" s="445"/>
      <c r="M99" s="445"/>
      <c r="N99" s="445"/>
      <c r="O99" s="445"/>
      <c r="P99" s="445"/>
      <c r="Q99" s="445"/>
      <c r="R99" s="445"/>
      <c r="S99" s="445"/>
      <c r="T99" s="445"/>
      <c r="U99" s="445"/>
      <c r="V99" s="445"/>
      <c r="W99" s="445"/>
      <c r="X99" s="445"/>
    </row>
    <row r="100" spans="1:24">
      <c r="A100" s="353"/>
      <c r="B100" s="353"/>
      <c r="C100" s="355"/>
      <c r="D100" s="446"/>
      <c r="E100" s="446"/>
      <c r="F100" s="446"/>
      <c r="G100" s="446"/>
      <c r="H100" s="446"/>
      <c r="I100" s="446"/>
      <c r="J100" s="446"/>
      <c r="K100" s="446"/>
      <c r="L100" s="446"/>
      <c r="M100" s="446"/>
      <c r="N100" s="446"/>
      <c r="O100" s="446"/>
      <c r="P100" s="446"/>
      <c r="Q100" s="446"/>
      <c r="R100" s="446"/>
      <c r="S100" s="446"/>
      <c r="T100" s="446"/>
      <c r="U100" s="446"/>
      <c r="V100" s="446"/>
      <c r="W100" s="446"/>
      <c r="X100" s="446"/>
    </row>
    <row r="101" spans="1:24">
      <c r="A101" s="353"/>
      <c r="B101" s="353"/>
      <c r="C101" s="378"/>
      <c r="D101" s="355"/>
      <c r="E101" s="355"/>
      <c r="F101" s="355"/>
      <c r="G101" s="355"/>
      <c r="H101" s="355"/>
      <c r="I101" s="355"/>
      <c r="J101" s="355"/>
      <c r="K101" s="355"/>
      <c r="L101" s="355"/>
      <c r="M101" s="355"/>
      <c r="N101" s="355"/>
      <c r="O101" s="355"/>
      <c r="P101" s="355"/>
      <c r="Q101" s="355"/>
      <c r="R101" s="355"/>
      <c r="S101" s="355"/>
      <c r="T101" s="355"/>
      <c r="U101" s="355"/>
      <c r="V101" s="355"/>
      <c r="W101" s="355"/>
      <c r="X101" s="355"/>
    </row>
    <row r="102" spans="1:24">
      <c r="A102" s="353"/>
      <c r="B102" s="353"/>
      <c r="C102" s="378"/>
      <c r="D102" s="355"/>
      <c r="E102" s="355"/>
      <c r="F102" s="355"/>
      <c r="G102" s="355"/>
      <c r="H102" s="355"/>
      <c r="I102" s="355"/>
      <c r="J102" s="355"/>
      <c r="K102" s="355"/>
      <c r="L102" s="355"/>
      <c r="M102" s="355"/>
      <c r="N102" s="355"/>
      <c r="O102" s="355"/>
      <c r="P102" s="355"/>
      <c r="Q102" s="355"/>
      <c r="R102" s="355"/>
      <c r="S102" s="355"/>
      <c r="T102" s="355"/>
      <c r="U102" s="355"/>
      <c r="V102" s="355"/>
      <c r="W102" s="355"/>
      <c r="X102" s="355"/>
    </row>
    <row r="103" spans="1:24">
      <c r="A103" s="294"/>
      <c r="B103" s="294"/>
      <c r="C103" s="378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</row>
    <row r="104" spans="1:24">
      <c r="A104" s="294"/>
      <c r="B104" s="294"/>
      <c r="C104" s="294"/>
      <c r="D104" s="294"/>
      <c r="E104" s="294"/>
      <c r="F104" s="294"/>
      <c r="G104" s="294"/>
      <c r="H104" s="294"/>
      <c r="I104" s="294"/>
      <c r="J104" s="294"/>
      <c r="K104" s="294"/>
      <c r="L104" s="294"/>
      <c r="M104" s="294"/>
      <c r="N104" s="294"/>
      <c r="O104" s="294"/>
      <c r="P104" s="294"/>
      <c r="Q104" s="294"/>
      <c r="R104" s="294"/>
      <c r="S104" s="294"/>
      <c r="T104" s="294"/>
      <c r="U104" s="294"/>
      <c r="V104" s="294"/>
      <c r="W104" s="294"/>
      <c r="X104" s="294"/>
    </row>
    <row r="105" spans="1:24">
      <c r="A105" s="294"/>
      <c r="B105" s="294"/>
      <c r="C105" s="294"/>
      <c r="D105" s="294"/>
      <c r="E105" s="294"/>
      <c r="F105" s="294"/>
      <c r="G105" s="294"/>
      <c r="H105" s="294"/>
      <c r="I105" s="294"/>
      <c r="J105" s="294"/>
      <c r="K105" s="294"/>
      <c r="L105" s="294"/>
      <c r="M105" s="294"/>
      <c r="N105" s="294"/>
      <c r="O105" s="294"/>
      <c r="P105" s="294"/>
      <c r="Q105" s="294"/>
      <c r="R105" s="294"/>
      <c r="S105" s="294"/>
      <c r="T105" s="294"/>
      <c r="U105" s="294"/>
      <c r="V105" s="294"/>
      <c r="W105" s="294"/>
      <c r="X105" s="294"/>
    </row>
  </sheetData>
  <mergeCells count="8">
    <mergeCell ref="P24:R24"/>
    <mergeCell ref="S24:U24"/>
    <mergeCell ref="V24:X24"/>
    <mergeCell ref="E4:L4"/>
    <mergeCell ref="M4:O4"/>
    <mergeCell ref="P4:R4"/>
    <mergeCell ref="S4:U4"/>
    <mergeCell ref="V4:X4"/>
  </mergeCells>
  <phoneticPr fontId="3" type="noConversion"/>
  <pageMargins left="0.43307086614173229" right="0.23622047244094491" top="0.62992125984251968" bottom="0.35433070866141736" header="0.15748031496062992" footer="0.15748031496062992"/>
  <pageSetup paperSize="9" scale="68" orientation="landscape" useFirstPageNumber="1" verticalDpi="0" r:id="rId1"/>
  <headerFooter>
    <oddHeader>&amp;R&amp;"Trebuchet MS,보통"&amp;12
www.wooribank.com</oddHeader>
    <oddFooter>&amp;R&amp;"Trebuchet MS,보통"Page 11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05"/>
  <sheetViews>
    <sheetView showGridLines="0" view="pageBreakPreview" topLeftCell="E1" zoomScale="85" zoomScaleNormal="85" zoomScaleSheetLayoutView="85" workbookViewId="0">
      <selection activeCell="AC24" sqref="AC24"/>
    </sheetView>
  </sheetViews>
  <sheetFormatPr defaultRowHeight="15"/>
  <cols>
    <col min="1" max="1" width="18.7109375" style="297" customWidth="1"/>
    <col min="2" max="2" width="3.85546875" style="297" customWidth="1"/>
    <col min="3" max="3" width="27.28515625" style="297" customWidth="1"/>
    <col min="4" max="5" width="8.140625" style="297" customWidth="1"/>
    <col min="6" max="6" width="8.140625" style="1323" customWidth="1"/>
    <col min="7" max="8" width="8.140625" style="297" customWidth="1"/>
    <col min="9" max="9" width="8.140625" style="1323" customWidth="1"/>
    <col min="10" max="11" width="8.140625" style="297" customWidth="1"/>
    <col min="12" max="12" width="8.140625" style="1323" customWidth="1"/>
    <col min="13" max="14" width="8.140625" style="297" customWidth="1"/>
    <col min="15" max="15" width="8.140625" style="1323" customWidth="1"/>
    <col min="16" max="17" width="8.140625" style="297" customWidth="1"/>
    <col min="18" max="18" width="8.140625" style="1323" customWidth="1"/>
    <col min="19" max="20" width="8.140625" style="297" customWidth="1"/>
    <col min="21" max="21" width="8.140625" style="1323" customWidth="1"/>
    <col min="22" max="23" width="8.140625" style="297" customWidth="1"/>
    <col min="24" max="24" width="8.140625" style="1323" customWidth="1"/>
    <col min="25" max="26" width="8.140625" style="297" customWidth="1"/>
    <col min="27" max="27" width="8.140625" style="1323" customWidth="1"/>
    <col min="28" max="30" width="8.140625" style="297" customWidth="1"/>
    <col min="31" max="16384" width="9.140625" style="297"/>
  </cols>
  <sheetData>
    <row r="1" spans="1:28" ht="30" customHeight="1">
      <c r="A1" s="391"/>
      <c r="B1" s="348"/>
      <c r="C1" s="359" t="s">
        <v>236</v>
      </c>
      <c r="D1" s="301"/>
      <c r="E1" s="301"/>
      <c r="F1" s="1322"/>
      <c r="G1" s="301"/>
      <c r="H1" s="301"/>
      <c r="I1" s="1322"/>
      <c r="J1" s="301"/>
      <c r="K1" s="301"/>
      <c r="L1" s="1322"/>
      <c r="M1" s="301"/>
      <c r="N1" s="301"/>
      <c r="O1" s="1322"/>
      <c r="P1" s="301"/>
      <c r="Q1" s="301"/>
      <c r="R1" s="1322"/>
      <c r="S1" s="301"/>
      <c r="T1" s="301"/>
      <c r="U1" s="1322"/>
      <c r="V1" s="301"/>
      <c r="W1" s="301"/>
      <c r="X1" s="1322"/>
      <c r="Y1" s="301"/>
      <c r="Z1" s="301"/>
      <c r="AA1" s="1322"/>
      <c r="AB1" s="1365"/>
    </row>
    <row r="2" spans="1:28">
      <c r="A2" s="349"/>
      <c r="AB2" s="615"/>
    </row>
    <row r="3" spans="1:28" ht="15.75">
      <c r="A3" s="349"/>
      <c r="C3" s="350" t="s">
        <v>215</v>
      </c>
      <c r="D3" s="467"/>
      <c r="E3" s="467"/>
      <c r="F3" s="1324"/>
      <c r="G3" s="467"/>
      <c r="H3" s="467"/>
      <c r="I3" s="1324"/>
      <c r="J3" s="467"/>
      <c r="K3" s="467"/>
      <c r="L3" s="1324"/>
      <c r="M3" s="467"/>
      <c r="N3" s="467"/>
      <c r="O3" s="1324"/>
      <c r="P3" s="467"/>
      <c r="Q3" s="467"/>
      <c r="R3" s="1324"/>
      <c r="S3" s="467"/>
      <c r="T3" s="467"/>
      <c r="U3" s="1324"/>
      <c r="V3" s="467"/>
      <c r="W3" s="467"/>
      <c r="X3" s="1324"/>
      <c r="Y3" s="467"/>
      <c r="Z3" s="467"/>
      <c r="AA3" s="1324"/>
      <c r="AB3" s="615"/>
    </row>
    <row r="4" spans="1:28">
      <c r="A4" s="349"/>
      <c r="C4" s="374"/>
      <c r="D4" s="1476" t="s">
        <v>420</v>
      </c>
      <c r="E4" s="1477"/>
      <c r="F4" s="1478"/>
      <c r="G4" s="1476" t="s">
        <v>435</v>
      </c>
      <c r="H4" s="1477"/>
      <c r="I4" s="1478"/>
      <c r="J4" s="1476" t="s">
        <v>414</v>
      </c>
      <c r="K4" s="1477"/>
      <c r="L4" s="1478"/>
      <c r="M4" s="1476" t="s">
        <v>422</v>
      </c>
      <c r="N4" s="1477"/>
      <c r="O4" s="1478"/>
      <c r="P4" s="1476" t="s">
        <v>416</v>
      </c>
      <c r="Q4" s="1477"/>
      <c r="R4" s="1478"/>
      <c r="S4" s="1476" t="s">
        <v>436</v>
      </c>
      <c r="T4" s="1477"/>
      <c r="U4" s="1478"/>
      <c r="V4" s="1476" t="s">
        <v>418</v>
      </c>
      <c r="W4" s="1477"/>
      <c r="X4" s="1478"/>
      <c r="Y4" s="1476" t="s">
        <v>485</v>
      </c>
      <c r="Z4" s="1477"/>
      <c r="AA4" s="1477"/>
    </row>
    <row r="5" spans="1:28" ht="23.25" thickBot="1">
      <c r="A5" s="351"/>
      <c r="B5" s="302"/>
      <c r="C5" s="300" t="s">
        <v>163</v>
      </c>
      <c r="D5" s="469" t="s">
        <v>234</v>
      </c>
      <c r="E5" s="470" t="s">
        <v>235</v>
      </c>
      <c r="F5" s="1325" t="s">
        <v>4</v>
      </c>
      <c r="G5" s="469" t="s">
        <v>234</v>
      </c>
      <c r="H5" s="470" t="s">
        <v>235</v>
      </c>
      <c r="I5" s="1325" t="s">
        <v>4</v>
      </c>
      <c r="J5" s="469" t="s">
        <v>234</v>
      </c>
      <c r="K5" s="470" t="s">
        <v>235</v>
      </c>
      <c r="L5" s="1325" t="s">
        <v>4</v>
      </c>
      <c r="M5" s="469" t="s">
        <v>234</v>
      </c>
      <c r="N5" s="470" t="s">
        <v>235</v>
      </c>
      <c r="O5" s="1325" t="s">
        <v>4</v>
      </c>
      <c r="P5" s="469" t="s">
        <v>234</v>
      </c>
      <c r="Q5" s="470" t="s">
        <v>235</v>
      </c>
      <c r="R5" s="1325" t="s">
        <v>4</v>
      </c>
      <c r="S5" s="469" t="s">
        <v>234</v>
      </c>
      <c r="T5" s="470" t="s">
        <v>235</v>
      </c>
      <c r="U5" s="1325" t="s">
        <v>4</v>
      </c>
      <c r="V5" s="469" t="s">
        <v>234</v>
      </c>
      <c r="W5" s="470" t="s">
        <v>235</v>
      </c>
      <c r="X5" s="1325" t="s">
        <v>4</v>
      </c>
      <c r="Y5" s="469" t="s">
        <v>234</v>
      </c>
      <c r="Z5" s="470" t="s">
        <v>235</v>
      </c>
      <c r="AA5" s="1325" t="s">
        <v>4</v>
      </c>
    </row>
    <row r="6" spans="1:28" ht="15.95" customHeight="1">
      <c r="A6" s="351"/>
      <c r="B6" s="302"/>
      <c r="C6" s="380" t="s">
        <v>216</v>
      </c>
      <c r="D6" s="1384">
        <v>251987.264</v>
      </c>
      <c r="E6" s="999">
        <v>1698.769</v>
      </c>
      <c r="F6" s="1346">
        <f>E6/D6*365/90*100</f>
        <v>2.7340477237593865</v>
      </c>
      <c r="G6" s="1384">
        <v>252707.32850028601</v>
      </c>
      <c r="H6" s="999">
        <v>3424.1973429</v>
      </c>
      <c r="I6" s="1346">
        <f>H6/G6*365/181*100</f>
        <v>2.7324689706750829</v>
      </c>
      <c r="J6" s="1385">
        <v>253487.136</v>
      </c>
      <c r="K6" s="1000">
        <v>5220.3919999999998</v>
      </c>
      <c r="L6" s="1326">
        <f>K6/J6*365/273*100</f>
        <v>2.7534513552928308</v>
      </c>
      <c r="M6" s="998">
        <v>255485.37400000001</v>
      </c>
      <c r="N6" s="1001">
        <v>7040.107</v>
      </c>
      <c r="O6" s="1326">
        <f>N6/M6*365/365*100</f>
        <v>2.7555812255616634</v>
      </c>
      <c r="P6" s="1002">
        <v>265930.44</v>
      </c>
      <c r="Q6" s="1003">
        <v>1879.56</v>
      </c>
      <c r="R6" s="1346">
        <f>Q6/P6*365/90*100</f>
        <v>2.8664112314483443</v>
      </c>
      <c r="S6" s="1386">
        <v>265630.74</v>
      </c>
      <c r="T6" s="1045">
        <v>3833.19</v>
      </c>
      <c r="U6" s="1326">
        <f>T6/S6*365/181*100</f>
        <v>2.9100222120043795</v>
      </c>
      <c r="V6" s="1387">
        <v>266165.69</v>
      </c>
      <c r="W6" s="1388">
        <v>5865.22</v>
      </c>
      <c r="X6" s="1326">
        <f>W6/V6*365/273*100</f>
        <v>2.9462015392283116</v>
      </c>
      <c r="Y6" s="1389">
        <v>268802.14934822096</v>
      </c>
      <c r="Z6" s="1201">
        <v>7985.9894897389995</v>
      </c>
      <c r="AA6" s="1355">
        <f>Z6/Y6*365/365*100</f>
        <v>2.970954476778946</v>
      </c>
    </row>
    <row r="7" spans="1:28" ht="15.95" customHeight="1">
      <c r="A7" s="351"/>
      <c r="B7" s="302"/>
      <c r="C7" s="381" t="s">
        <v>217</v>
      </c>
      <c r="D7" s="1390">
        <v>196942.07999999999</v>
      </c>
      <c r="E7" s="1004">
        <v>1458.3389999999999</v>
      </c>
      <c r="F7" s="1346">
        <f t="shared" ref="F7:F15" si="0">E7/D7*365/90*100</f>
        <v>3.0031036705478757</v>
      </c>
      <c r="G7" s="1390">
        <v>197863.94160465599</v>
      </c>
      <c r="H7" s="1004">
        <v>2941.9541300639999</v>
      </c>
      <c r="I7" s="1346">
        <f t="shared" ref="I7:I15" si="1">H7/G7*365/181*100</f>
        <v>2.9983583075717122</v>
      </c>
      <c r="J7" s="1391">
        <v>198399.61499999999</v>
      </c>
      <c r="K7" s="1005">
        <v>4486.9470000000001</v>
      </c>
      <c r="L7" s="1326">
        <f t="shared" ref="L7:L15" si="2">K7/J7*365/273*100</f>
        <v>3.0237113631983124</v>
      </c>
      <c r="M7" s="998">
        <v>199600.378</v>
      </c>
      <c r="N7" s="1001">
        <v>6035.6859999999997</v>
      </c>
      <c r="O7" s="1326">
        <f t="shared" ref="O7:O15" si="3">N7/M7*365/365*100</f>
        <v>3.0238850549671801</v>
      </c>
      <c r="P7" s="1002">
        <v>208251.9</v>
      </c>
      <c r="Q7" s="1003">
        <v>1597.16</v>
      </c>
      <c r="R7" s="1346">
        <f t="shared" ref="R7:R15" si="4">Q7/P7*365/90*100</f>
        <v>3.1103539084690759</v>
      </c>
      <c r="S7" s="1392">
        <v>208190.98</v>
      </c>
      <c r="T7" s="1046">
        <v>3243.24</v>
      </c>
      <c r="U7" s="1326">
        <f t="shared" ref="U7:U15" si="5">T7/S7*365/181*100</f>
        <v>3.1414595190992531</v>
      </c>
      <c r="V7" s="1393">
        <v>208268.28</v>
      </c>
      <c r="W7" s="1394">
        <v>4937.09</v>
      </c>
      <c r="X7" s="1326">
        <f t="shared" ref="X7:X15" si="6">W7/V7*365/273*100</f>
        <v>3.1694078644243118</v>
      </c>
      <c r="Y7" s="1395">
        <v>209282.55266485497</v>
      </c>
      <c r="Z7" s="1202">
        <v>6680.8324449990005</v>
      </c>
      <c r="AA7" s="1355">
        <f t="shared" ref="AA7:AA20" si="7">Z7/Y7*365/365*100</f>
        <v>3.19225485351265</v>
      </c>
    </row>
    <row r="8" spans="1:28" ht="15.95" customHeight="1">
      <c r="A8" s="351"/>
      <c r="B8" s="302"/>
      <c r="C8" s="381" t="s">
        <v>218</v>
      </c>
      <c r="D8" s="1390">
        <v>21104.407999999999</v>
      </c>
      <c r="E8" s="1004">
        <v>103.961</v>
      </c>
      <c r="F8" s="1346">
        <f t="shared" si="0"/>
        <v>1.9977798529629978</v>
      </c>
      <c r="G8" s="1390">
        <v>20682.184845921001</v>
      </c>
      <c r="H8" s="1004">
        <v>208.81848113300001</v>
      </c>
      <c r="I8" s="1346">
        <f t="shared" si="1"/>
        <v>2.0360423485279635</v>
      </c>
      <c r="J8" s="1391">
        <v>20239.821</v>
      </c>
      <c r="K8" s="1005">
        <v>318.83300000000003</v>
      </c>
      <c r="L8" s="1326">
        <f t="shared" si="2"/>
        <v>2.106137959982715</v>
      </c>
      <c r="M8" s="998">
        <v>20430.7</v>
      </c>
      <c r="N8" s="1001">
        <v>444.44900000000001</v>
      </c>
      <c r="O8" s="1326">
        <f t="shared" si="3"/>
        <v>2.1753978082004042</v>
      </c>
      <c r="P8" s="1002">
        <v>19713.419999999998</v>
      </c>
      <c r="Q8" s="1003">
        <v>125.08</v>
      </c>
      <c r="R8" s="1346">
        <f t="shared" si="4"/>
        <v>2.5732160573299252</v>
      </c>
      <c r="S8" s="1392">
        <v>19920.72</v>
      </c>
      <c r="T8" s="1046">
        <v>270.75</v>
      </c>
      <c r="U8" s="1326">
        <f t="shared" si="5"/>
        <v>2.7408023859618198</v>
      </c>
      <c r="V8" s="1393">
        <v>20275.580000000002</v>
      </c>
      <c r="W8" s="1394">
        <v>430.93</v>
      </c>
      <c r="X8" s="1326">
        <f t="shared" si="6"/>
        <v>2.8416046865334135</v>
      </c>
      <c r="Y8" s="1395">
        <v>20628.802110796001</v>
      </c>
      <c r="Z8" s="1202">
        <v>600.60705341899995</v>
      </c>
      <c r="AA8" s="1355">
        <f t="shared" si="7"/>
        <v>2.9114974790740504</v>
      </c>
    </row>
    <row r="9" spans="1:28" ht="15.95" customHeight="1">
      <c r="A9" s="351"/>
      <c r="B9" s="302"/>
      <c r="C9" s="380" t="s">
        <v>219</v>
      </c>
      <c r="D9" s="1390">
        <v>247161.11</v>
      </c>
      <c r="E9" s="1004">
        <v>806.50900000000001</v>
      </c>
      <c r="F9" s="1346">
        <f t="shared" si="0"/>
        <v>1.323364365678547</v>
      </c>
      <c r="G9" s="1390">
        <v>248231.83381074399</v>
      </c>
      <c r="H9" s="1004">
        <v>1617.16256737</v>
      </c>
      <c r="I9" s="1346">
        <f t="shared" si="1"/>
        <v>1.3137432391872466</v>
      </c>
      <c r="J9" s="1391">
        <v>249075.986</v>
      </c>
      <c r="K9" s="1005">
        <v>2440.9479999999999</v>
      </c>
      <c r="L9" s="1326">
        <f t="shared" si="2"/>
        <v>1.3102582016070126</v>
      </c>
      <c r="M9" s="998">
        <v>250434.66899999999</v>
      </c>
      <c r="N9" s="1001">
        <v>3294.913</v>
      </c>
      <c r="O9" s="1326">
        <f t="shared" si="3"/>
        <v>1.315677662823912</v>
      </c>
      <c r="P9" s="1002">
        <v>258403.31</v>
      </c>
      <c r="Q9" s="1003">
        <v>893.9</v>
      </c>
      <c r="R9" s="1346">
        <f t="shared" si="4"/>
        <v>1.4029468550968294</v>
      </c>
      <c r="S9" s="1392">
        <v>258601.25</v>
      </c>
      <c r="T9" s="1046">
        <v>1841.37</v>
      </c>
      <c r="U9" s="1326">
        <f t="shared" si="5"/>
        <v>1.4359017772541243</v>
      </c>
      <c r="V9" s="1393">
        <v>259225.49</v>
      </c>
      <c r="W9" s="1394">
        <v>2841.66</v>
      </c>
      <c r="X9" s="1326">
        <f t="shared" si="6"/>
        <v>1.4656309497144788</v>
      </c>
      <c r="Y9" s="1395">
        <v>261522.2205317117</v>
      </c>
      <c r="Z9" s="1202">
        <v>3911.9333900819997</v>
      </c>
      <c r="AA9" s="1355">
        <f t="shared" si="7"/>
        <v>1.4958321255182392</v>
      </c>
    </row>
    <row r="10" spans="1:28" ht="15.95" customHeight="1">
      <c r="A10" s="351"/>
      <c r="B10" s="302"/>
      <c r="C10" s="381" t="s">
        <v>220</v>
      </c>
      <c r="D10" s="1390">
        <v>192589.23199999999</v>
      </c>
      <c r="E10" s="1004">
        <v>599.45899999999995</v>
      </c>
      <c r="F10" s="1346">
        <f t="shared" si="0"/>
        <v>1.2623443442454654</v>
      </c>
      <c r="G10" s="1390">
        <v>193823.87541964601</v>
      </c>
      <c r="H10" s="1004">
        <v>1203.3209208630001</v>
      </c>
      <c r="I10" s="1346">
        <f t="shared" si="1"/>
        <v>1.2519543230274841</v>
      </c>
      <c r="J10" s="1391">
        <v>194769.37100000001</v>
      </c>
      <c r="K10" s="1005">
        <v>1811.9349999999999</v>
      </c>
      <c r="L10" s="1326">
        <f t="shared" si="2"/>
        <v>1.2438046318255336</v>
      </c>
      <c r="M10" s="998">
        <v>195528.78899999999</v>
      </c>
      <c r="N10" s="1001">
        <v>2436.1480000000001</v>
      </c>
      <c r="O10" s="1326">
        <f t="shared" si="3"/>
        <v>1.2459280356919715</v>
      </c>
      <c r="P10" s="1002">
        <v>202667.81</v>
      </c>
      <c r="Q10" s="1003">
        <v>659.82</v>
      </c>
      <c r="R10" s="1346">
        <f t="shared" si="4"/>
        <v>1.3203560381230086</v>
      </c>
      <c r="S10" s="1392">
        <v>204017.03</v>
      </c>
      <c r="T10" s="1046">
        <v>1362.93</v>
      </c>
      <c r="U10" s="1326">
        <f t="shared" si="5"/>
        <v>1.3471669497394412</v>
      </c>
      <c r="V10" s="1393">
        <v>204811.16</v>
      </c>
      <c r="W10" s="1394">
        <v>2096.2399999999998</v>
      </c>
      <c r="X10" s="1326">
        <f t="shared" si="6"/>
        <v>1.3684143000143161</v>
      </c>
      <c r="Y10" s="1395">
        <v>206829.716071887</v>
      </c>
      <c r="Z10" s="1202">
        <v>2881.4722661760002</v>
      </c>
      <c r="AA10" s="1355">
        <f t="shared" si="7"/>
        <v>1.3931616408420242</v>
      </c>
    </row>
    <row r="11" spans="1:28" ht="15.95" customHeight="1">
      <c r="A11" s="351"/>
      <c r="B11" s="302"/>
      <c r="C11" s="381" t="s">
        <v>221</v>
      </c>
      <c r="D11" s="1390">
        <v>14483.138000000001</v>
      </c>
      <c r="E11" s="1004">
        <v>17.657</v>
      </c>
      <c r="F11" s="1346">
        <f t="shared" si="0"/>
        <v>0.49442975993492877</v>
      </c>
      <c r="G11" s="1390">
        <v>14328.556991492</v>
      </c>
      <c r="H11" s="1004">
        <v>34.399743033</v>
      </c>
      <c r="I11" s="1346">
        <f t="shared" si="1"/>
        <v>0.48413561528858123</v>
      </c>
      <c r="J11" s="1391">
        <v>14007.69</v>
      </c>
      <c r="K11" s="1005">
        <v>52.075000000000003</v>
      </c>
      <c r="L11" s="1326">
        <f t="shared" si="2"/>
        <v>0.4970418694951434</v>
      </c>
      <c r="M11" s="998">
        <v>14338.927</v>
      </c>
      <c r="N11" s="1001">
        <v>73.766000000000005</v>
      </c>
      <c r="O11" s="1326">
        <f t="shared" si="3"/>
        <v>0.5144457461844949</v>
      </c>
      <c r="P11" s="1002">
        <v>16192.43</v>
      </c>
      <c r="Q11" s="1003">
        <v>26.18</v>
      </c>
      <c r="R11" s="1346">
        <f t="shared" si="4"/>
        <v>0.65570420526409223</v>
      </c>
      <c r="S11" s="1392">
        <v>15583.07</v>
      </c>
      <c r="T11" s="1046">
        <v>55.44</v>
      </c>
      <c r="U11" s="1326">
        <f t="shared" si="5"/>
        <v>0.71743818790279656</v>
      </c>
      <c r="V11" s="1393">
        <v>15220.68</v>
      </c>
      <c r="W11" s="1394">
        <v>91.43</v>
      </c>
      <c r="X11" s="1326">
        <f t="shared" si="6"/>
        <v>0.80312821169340065</v>
      </c>
      <c r="Y11" s="1395">
        <v>15219.709662515999</v>
      </c>
      <c r="Z11" s="1202">
        <v>134.383801995</v>
      </c>
      <c r="AA11" s="1355">
        <f t="shared" si="7"/>
        <v>0.88295903781902207</v>
      </c>
    </row>
    <row r="12" spans="1:28" ht="15.95" customHeight="1">
      <c r="A12" s="351"/>
      <c r="B12" s="302"/>
      <c r="C12" s="380" t="s">
        <v>222</v>
      </c>
      <c r="D12" s="1390">
        <v>9062.9169999999995</v>
      </c>
      <c r="E12" s="1004">
        <v>27.045999999999999</v>
      </c>
      <c r="F12" s="1346">
        <f t="shared" si="0"/>
        <v>1.2102787166158044</v>
      </c>
      <c r="G12" s="1390">
        <v>8638.5445270069995</v>
      </c>
      <c r="H12" s="1004">
        <v>52.177659551999902</v>
      </c>
      <c r="I12" s="1346">
        <f t="shared" si="1"/>
        <v>1.2180309062660204</v>
      </c>
      <c r="J12" s="1391">
        <v>8519.768</v>
      </c>
      <c r="K12" s="1005">
        <v>77.355999999999995</v>
      </c>
      <c r="L12" s="1326">
        <f t="shared" si="2"/>
        <v>1.2139378518838617</v>
      </c>
      <c r="M12" s="998">
        <v>8231.0820000000003</v>
      </c>
      <c r="N12" s="1001">
        <v>101.03700000000001</v>
      </c>
      <c r="O12" s="1326">
        <f t="shared" si="3"/>
        <v>1.2275056912323314</v>
      </c>
      <c r="P12" s="1002">
        <v>6878.02</v>
      </c>
      <c r="Q12" s="1003">
        <v>23.02</v>
      </c>
      <c r="R12" s="1346">
        <f t="shared" si="4"/>
        <v>1.3573512273719601</v>
      </c>
      <c r="S12" s="1392">
        <v>6934.7</v>
      </c>
      <c r="T12" s="1046">
        <v>48.03</v>
      </c>
      <c r="U12" s="1326">
        <f t="shared" si="5"/>
        <v>1.3966873454953537</v>
      </c>
      <c r="V12" s="1393">
        <v>6950.76</v>
      </c>
      <c r="W12" s="1394">
        <v>73.61</v>
      </c>
      <c r="X12" s="1326">
        <f t="shared" si="6"/>
        <v>1.4159070427737452</v>
      </c>
      <c r="Y12" s="1395">
        <v>7019.0346642939994</v>
      </c>
      <c r="Z12" s="1202">
        <v>100.03769103100001</v>
      </c>
      <c r="AA12" s="1355">
        <f t="shared" si="7"/>
        <v>1.4252343208944984</v>
      </c>
    </row>
    <row r="13" spans="1:28" ht="15.95" customHeight="1">
      <c r="A13" s="351"/>
      <c r="B13" s="302"/>
      <c r="C13" s="381" t="s">
        <v>223</v>
      </c>
      <c r="D13" s="1390">
        <v>8584.0679999999993</v>
      </c>
      <c r="E13" s="1004">
        <v>25.298999999999999</v>
      </c>
      <c r="F13" s="1346">
        <f t="shared" si="0"/>
        <v>1.1952549770108998</v>
      </c>
      <c r="G13" s="1390">
        <v>8457.8795904569997</v>
      </c>
      <c r="H13" s="1004">
        <v>51.687904357000001</v>
      </c>
      <c r="I13" s="1346">
        <f t="shared" si="1"/>
        <v>1.232371697850636</v>
      </c>
      <c r="J13" s="1391">
        <v>8272.08</v>
      </c>
      <c r="K13" s="1005">
        <v>80.325000000000003</v>
      </c>
      <c r="L13" s="1326">
        <f t="shared" si="2"/>
        <v>1.2982735994965084</v>
      </c>
      <c r="M13" s="998">
        <v>8247.0969999999998</v>
      </c>
      <c r="N13" s="1001">
        <v>111.595</v>
      </c>
      <c r="O13" s="1326">
        <f t="shared" si="3"/>
        <v>1.3531428089180959</v>
      </c>
      <c r="P13" s="1002">
        <v>6771.65</v>
      </c>
      <c r="Q13" s="1003">
        <v>29.14</v>
      </c>
      <c r="R13" s="1346">
        <f t="shared" si="4"/>
        <v>1.7452007839874903</v>
      </c>
      <c r="S13" s="1392">
        <v>6727.1</v>
      </c>
      <c r="T13" s="1046">
        <v>64.23</v>
      </c>
      <c r="U13" s="1326">
        <f t="shared" si="5"/>
        <v>1.9254148984757045</v>
      </c>
      <c r="V13" s="1393">
        <v>6988.48</v>
      </c>
      <c r="W13" s="1394">
        <v>105.37</v>
      </c>
      <c r="X13" s="1326">
        <f t="shared" si="6"/>
        <v>2.0158790470789647</v>
      </c>
      <c r="Y13" s="1395">
        <v>7245.6753304670001</v>
      </c>
      <c r="Z13" s="1202">
        <v>152.10189782200001</v>
      </c>
      <c r="AA13" s="1355">
        <f t="shared" si="7"/>
        <v>2.0992094026409642</v>
      </c>
    </row>
    <row r="14" spans="1:28" ht="15.95" customHeight="1">
      <c r="A14" s="351"/>
      <c r="B14" s="302"/>
      <c r="C14" s="381" t="s">
        <v>224</v>
      </c>
      <c r="D14" s="1390">
        <v>14790.45</v>
      </c>
      <c r="E14" s="1004">
        <v>90.242000000000004</v>
      </c>
      <c r="F14" s="1346">
        <f t="shared" si="0"/>
        <v>2.474444282928812</v>
      </c>
      <c r="G14" s="1390">
        <v>15380.004069496001</v>
      </c>
      <c r="H14" s="1004">
        <v>184.14973864699999</v>
      </c>
      <c r="I14" s="1346">
        <f t="shared" si="1"/>
        <v>2.4145096531115731</v>
      </c>
      <c r="J14" s="1391">
        <v>15951.574000000001</v>
      </c>
      <c r="K14" s="1005">
        <v>282.15100000000001</v>
      </c>
      <c r="L14" s="1326">
        <f t="shared" si="2"/>
        <v>2.3648754253332838</v>
      </c>
      <c r="M14" s="1006">
        <v>16503.670999999998</v>
      </c>
      <c r="N14" s="1007">
        <v>386.51400000000001</v>
      </c>
      <c r="O14" s="1326">
        <f t="shared" si="3"/>
        <v>2.3419880340561807</v>
      </c>
      <c r="P14" s="1008">
        <v>17971.009999999998</v>
      </c>
      <c r="Q14" s="1009">
        <v>104.63</v>
      </c>
      <c r="R14" s="1346">
        <f t="shared" si="4"/>
        <v>2.3612071763232998</v>
      </c>
      <c r="S14" s="1392">
        <v>17458.36</v>
      </c>
      <c r="T14" s="1046">
        <v>203.62</v>
      </c>
      <c r="U14" s="1326">
        <f t="shared" si="5"/>
        <v>2.3519672931883164</v>
      </c>
      <c r="V14" s="1393">
        <v>17377.3</v>
      </c>
      <c r="W14" s="1394">
        <v>305.81</v>
      </c>
      <c r="X14" s="1326">
        <f t="shared" si="6"/>
        <v>2.3528790422956951</v>
      </c>
      <c r="Y14" s="1395">
        <v>17441.171997287998</v>
      </c>
      <c r="Z14" s="1202">
        <v>411.44035334599999</v>
      </c>
      <c r="AA14" s="1355">
        <f t="shared" si="7"/>
        <v>2.359017808034785</v>
      </c>
    </row>
    <row r="15" spans="1:28" ht="15.95" customHeight="1" thickBot="1">
      <c r="A15" s="351"/>
      <c r="B15" s="302"/>
      <c r="C15" s="382" t="s">
        <v>225</v>
      </c>
      <c r="D15" s="1396">
        <v>3715.7530000000002</v>
      </c>
      <c r="E15" s="1011">
        <v>27.988</v>
      </c>
      <c r="F15" s="1346">
        <f t="shared" si="0"/>
        <v>3.0547479579210162</v>
      </c>
      <c r="G15" s="1396">
        <v>3654.9226434500001</v>
      </c>
      <c r="H15" s="1011">
        <v>54.490122851999999</v>
      </c>
      <c r="I15" s="1346">
        <f t="shared" si="1"/>
        <v>3.0064493186583343</v>
      </c>
      <c r="J15" s="1397">
        <v>3653.81</v>
      </c>
      <c r="K15" s="1012">
        <v>83.677000000000007</v>
      </c>
      <c r="L15" s="1326">
        <f t="shared" si="2"/>
        <v>3.0618954595570789</v>
      </c>
      <c r="M15" s="1010">
        <v>3649.8049999999998</v>
      </c>
      <c r="N15" s="1013">
        <v>113.35899999999999</v>
      </c>
      <c r="O15" s="1326">
        <f t="shared" si="3"/>
        <v>3.1058919586114877</v>
      </c>
      <c r="P15" s="1014">
        <v>3642.86</v>
      </c>
      <c r="Q15" s="1015">
        <v>30.93</v>
      </c>
      <c r="R15" s="1346">
        <f t="shared" si="4"/>
        <v>3.4434025280503047</v>
      </c>
      <c r="S15" s="1398">
        <v>3597.65</v>
      </c>
      <c r="T15" s="1047">
        <v>65.75</v>
      </c>
      <c r="U15" s="1326">
        <f t="shared" si="5"/>
        <v>3.6854552000757401</v>
      </c>
      <c r="V15" s="1399">
        <v>3703.08</v>
      </c>
      <c r="W15" s="1400">
        <v>107.28</v>
      </c>
      <c r="X15" s="1326">
        <f t="shared" si="6"/>
        <v>3.8733423807470273</v>
      </c>
      <c r="Y15" s="1401">
        <v>3669.6245064460004</v>
      </c>
      <c r="Z15" s="1203">
        <v>145.29101782400002</v>
      </c>
      <c r="AA15" s="1355">
        <f t="shared" si="7"/>
        <v>3.9592884113561011</v>
      </c>
    </row>
    <row r="16" spans="1:28" ht="15.95" customHeight="1">
      <c r="A16" s="351"/>
      <c r="B16" s="302"/>
      <c r="C16" s="468" t="s">
        <v>226</v>
      </c>
      <c r="D16" s="1018" t="s">
        <v>471</v>
      </c>
      <c r="E16" s="1019" t="s">
        <v>471</v>
      </c>
      <c r="F16" s="1347">
        <f>F6-F9</f>
        <v>1.4106833580808396</v>
      </c>
      <c r="G16" s="1018" t="s">
        <v>471</v>
      </c>
      <c r="H16" s="1019" t="s">
        <v>471</v>
      </c>
      <c r="I16" s="1347">
        <f>I6-I9</f>
        <v>1.4187257314878363</v>
      </c>
      <c r="J16" s="1016" t="s">
        <v>471</v>
      </c>
      <c r="K16" s="1017" t="s">
        <v>471</v>
      </c>
      <c r="L16" s="1347">
        <f>L6-L9</f>
        <v>1.4431931536858182</v>
      </c>
      <c r="M16" s="1016" t="s">
        <v>471</v>
      </c>
      <c r="N16" s="1001" t="s">
        <v>471</v>
      </c>
      <c r="O16" s="1347">
        <f>O6-O9</f>
        <v>1.4399035627377514</v>
      </c>
      <c r="P16" s="1020" t="s">
        <v>471</v>
      </c>
      <c r="Q16" s="1021" t="s">
        <v>471</v>
      </c>
      <c r="R16" s="1347">
        <f>R6-R9</f>
        <v>1.4634643763515149</v>
      </c>
      <c r="S16" s="1048" t="s">
        <v>471</v>
      </c>
      <c r="T16" s="1049" t="s">
        <v>471</v>
      </c>
      <c r="U16" s="1347">
        <f>U6-U9</f>
        <v>1.4741204347502552</v>
      </c>
      <c r="V16" s="1048" t="s">
        <v>471</v>
      </c>
      <c r="W16" s="1049" t="s">
        <v>471</v>
      </c>
      <c r="X16" s="1327">
        <f>X6-X9</f>
        <v>1.4805705895138328</v>
      </c>
      <c r="Y16" s="1204" t="s">
        <v>471</v>
      </c>
      <c r="Z16" s="1205" t="s">
        <v>471</v>
      </c>
      <c r="AA16" s="1356">
        <f>AA6-AA9</f>
        <v>1.4751223512607068</v>
      </c>
    </row>
    <row r="17" spans="1:27" ht="15.95" customHeight="1">
      <c r="A17" s="351"/>
      <c r="B17" s="302"/>
      <c r="C17" s="380" t="s">
        <v>227</v>
      </c>
      <c r="D17" s="1024" t="s">
        <v>471</v>
      </c>
      <c r="E17" s="1025" t="s">
        <v>471</v>
      </c>
      <c r="F17" s="1348">
        <f>F7-F10</f>
        <v>1.7407593263024104</v>
      </c>
      <c r="G17" s="1024" t="s">
        <v>471</v>
      </c>
      <c r="H17" s="1025" t="s">
        <v>471</v>
      </c>
      <c r="I17" s="1348">
        <f>I7-I10</f>
        <v>1.7464039845442281</v>
      </c>
      <c r="J17" s="1022" t="s">
        <v>471</v>
      </c>
      <c r="K17" s="1023" t="s">
        <v>471</v>
      </c>
      <c r="L17" s="1348">
        <f>L7-L10</f>
        <v>1.7799067313727788</v>
      </c>
      <c r="M17" s="1022" t="s">
        <v>471</v>
      </c>
      <c r="N17" s="1007" t="s">
        <v>471</v>
      </c>
      <c r="O17" s="1348">
        <f>O7-O10</f>
        <v>1.7779570192752086</v>
      </c>
      <c r="P17" s="1026" t="s">
        <v>471</v>
      </c>
      <c r="Q17" s="1027" t="s">
        <v>471</v>
      </c>
      <c r="R17" s="1348">
        <f>R7-R10</f>
        <v>1.7899978703460673</v>
      </c>
      <c r="S17" s="1050" t="s">
        <v>471</v>
      </c>
      <c r="T17" s="1051" t="s">
        <v>471</v>
      </c>
      <c r="U17" s="1348">
        <f>U7-U10</f>
        <v>1.794292569359812</v>
      </c>
      <c r="V17" s="1050" t="s">
        <v>471</v>
      </c>
      <c r="W17" s="1051" t="s">
        <v>471</v>
      </c>
      <c r="X17" s="1328">
        <f>X7-X10</f>
        <v>1.8009935644099957</v>
      </c>
      <c r="Y17" s="1206" t="s">
        <v>471</v>
      </c>
      <c r="Z17" s="1207" t="s">
        <v>471</v>
      </c>
      <c r="AA17" s="1357">
        <f>AA7-AA10</f>
        <v>1.7990932126706258</v>
      </c>
    </row>
    <row r="18" spans="1:27" ht="15.95" customHeight="1">
      <c r="A18" s="351"/>
      <c r="B18" s="302"/>
      <c r="C18" s="380" t="s">
        <v>228</v>
      </c>
      <c r="D18" s="1024" t="s">
        <v>471</v>
      </c>
      <c r="E18" s="1025" t="s">
        <v>471</v>
      </c>
      <c r="F18" s="1348">
        <f>F8-F11</f>
        <v>1.503350093028069</v>
      </c>
      <c r="G18" s="1024" t="s">
        <v>471</v>
      </c>
      <c r="H18" s="1025" t="s">
        <v>471</v>
      </c>
      <c r="I18" s="1348">
        <f>I8-I11</f>
        <v>1.5519067332393823</v>
      </c>
      <c r="J18" s="1022" t="s">
        <v>471</v>
      </c>
      <c r="K18" s="1023" t="s">
        <v>471</v>
      </c>
      <c r="L18" s="1348">
        <f>L8-L11</f>
        <v>1.6090960904875717</v>
      </c>
      <c r="M18" s="1022" t="s">
        <v>471</v>
      </c>
      <c r="N18" s="1007" t="s">
        <v>471</v>
      </c>
      <c r="O18" s="1348">
        <f>O8-O11</f>
        <v>1.6609520620159093</v>
      </c>
      <c r="P18" s="1026" t="s">
        <v>471</v>
      </c>
      <c r="Q18" s="1027" t="s">
        <v>471</v>
      </c>
      <c r="R18" s="1348">
        <f>R8-R11</f>
        <v>1.917511852065833</v>
      </c>
      <c r="S18" s="1050" t="s">
        <v>471</v>
      </c>
      <c r="T18" s="1051" t="s">
        <v>471</v>
      </c>
      <c r="U18" s="1348">
        <f>U8-U11</f>
        <v>2.0233641980590233</v>
      </c>
      <c r="V18" s="1050" t="s">
        <v>471</v>
      </c>
      <c r="W18" s="1051" t="s">
        <v>471</v>
      </c>
      <c r="X18" s="1328">
        <f>X8-X11</f>
        <v>2.0384764748400128</v>
      </c>
      <c r="Y18" s="1206" t="s">
        <v>471</v>
      </c>
      <c r="Z18" s="1207" t="s">
        <v>471</v>
      </c>
      <c r="AA18" s="1357">
        <f>AA8-AA11</f>
        <v>2.0285384412550282</v>
      </c>
    </row>
    <row r="19" spans="1:27" ht="15.95" customHeight="1">
      <c r="A19" s="351"/>
      <c r="B19" s="302"/>
      <c r="C19" s="381" t="s">
        <v>229</v>
      </c>
      <c r="D19" s="1029">
        <v>251987.264</v>
      </c>
      <c r="E19" s="1030">
        <v>892.26099999999997</v>
      </c>
      <c r="F19" s="1346">
        <f t="shared" ref="F19:F21" si="8">E19/D19*365/90*100</f>
        <v>1.436030535081152</v>
      </c>
      <c r="G19" s="1029">
        <v>252707.32850028601</v>
      </c>
      <c r="H19" s="1030">
        <v>1807.0347755299999</v>
      </c>
      <c r="I19" s="1346">
        <f>H19/G19*365/181*100</f>
        <v>1.4419923732797364</v>
      </c>
      <c r="J19" s="1031">
        <v>253487.136</v>
      </c>
      <c r="K19" s="1032">
        <v>2779.444</v>
      </c>
      <c r="L19" s="1350">
        <f>K19/J19*365/273*100</f>
        <v>1.4659940956082469</v>
      </c>
      <c r="M19" s="998">
        <v>255485.37400000001</v>
      </c>
      <c r="N19" s="1033">
        <v>3745.1950000000002</v>
      </c>
      <c r="O19" s="1329">
        <f t="shared" ref="O19:O21" si="9">N19/M19*365/365*100</f>
        <v>1.4659136612650085</v>
      </c>
      <c r="P19" s="1034">
        <v>265930.44</v>
      </c>
      <c r="Q19" s="1035">
        <v>985.66</v>
      </c>
      <c r="R19" s="1346">
        <f t="shared" ref="R19:R21" si="10">Q19/P19*365/90*100</f>
        <v>1.5031746229912186</v>
      </c>
      <c r="S19" s="1052">
        <v>265630.74</v>
      </c>
      <c r="T19" s="1053">
        <v>1991.82</v>
      </c>
      <c r="U19" s="1326">
        <f>T19/S19*365/181*100</f>
        <v>1.5121192641936776</v>
      </c>
      <c r="V19" s="1280">
        <v>266165.69</v>
      </c>
      <c r="W19" s="1402">
        <v>3023.56</v>
      </c>
      <c r="X19" s="1326">
        <f>W19/V19*365/273*100</f>
        <v>1.518786529055884</v>
      </c>
      <c r="Y19" s="1208">
        <v>268802.14934822096</v>
      </c>
      <c r="Z19" s="1209">
        <v>4074.0560996570002</v>
      </c>
      <c r="AA19" s="1355">
        <f t="shared" si="7"/>
        <v>1.5156337512685756</v>
      </c>
    </row>
    <row r="20" spans="1:27" ht="15.95" customHeight="1">
      <c r="A20" s="351"/>
      <c r="B20" s="302"/>
      <c r="C20" s="380" t="s">
        <v>230</v>
      </c>
      <c r="D20" s="1029">
        <v>226327.158</v>
      </c>
      <c r="E20" s="1030">
        <v>849.59299999999996</v>
      </c>
      <c r="F20" s="1346">
        <f t="shared" si="8"/>
        <v>1.5223854006557669</v>
      </c>
      <c r="G20" s="1029">
        <v>227457.25964536899</v>
      </c>
      <c r="H20" s="1030">
        <v>1718.277612012</v>
      </c>
      <c r="I20" s="1346">
        <f>H20/G20*365/181*100</f>
        <v>1.5233784882715924</v>
      </c>
      <c r="J20" s="1031">
        <v>228288.57199999999</v>
      </c>
      <c r="K20" s="1032">
        <v>2641.45</v>
      </c>
      <c r="L20" s="1351">
        <f>K20/J20*365/273*100</f>
        <v>1.5469933266563052</v>
      </c>
      <c r="M20" s="1028">
        <v>229882.93700000001</v>
      </c>
      <c r="N20" s="1007">
        <v>3551.3789999999999</v>
      </c>
      <c r="O20" s="1329">
        <f t="shared" si="9"/>
        <v>1.5448641149038389</v>
      </c>
      <c r="P20" s="1034">
        <v>239833.83</v>
      </c>
      <c r="Q20" s="1035">
        <v>925.34</v>
      </c>
      <c r="R20" s="1346">
        <f t="shared" si="10"/>
        <v>1.5647366252616566</v>
      </c>
      <c r="S20" s="1052">
        <v>239882.31</v>
      </c>
      <c r="T20" s="1053">
        <v>1864.24</v>
      </c>
      <c r="U20" s="1326">
        <f>T20/S20*365/181*100</f>
        <v>1.5671764231071736</v>
      </c>
      <c r="V20" s="1280">
        <v>240276.63</v>
      </c>
      <c r="W20" s="1402">
        <v>2832.48</v>
      </c>
      <c r="X20" s="1326">
        <f>W20/V20*365/273*100</f>
        <v>1.5761064172638779</v>
      </c>
      <c r="Y20" s="1208">
        <v>242624.14498956795</v>
      </c>
      <c r="Z20" s="1209">
        <v>3817.2633033510001</v>
      </c>
      <c r="AA20" s="1355">
        <f t="shared" si="7"/>
        <v>1.5733237528833457</v>
      </c>
    </row>
    <row r="21" spans="1:27" ht="15.95" customHeight="1" thickBot="1">
      <c r="A21" s="351"/>
      <c r="B21" s="302"/>
      <c r="C21" s="382" t="s">
        <v>231</v>
      </c>
      <c r="D21" s="1037">
        <v>25660.106</v>
      </c>
      <c r="E21" s="1038">
        <v>42.668700000000001</v>
      </c>
      <c r="F21" s="1349">
        <f t="shared" si="8"/>
        <v>0.67437477979761018</v>
      </c>
      <c r="G21" s="1037">
        <v>25250.068854917001</v>
      </c>
      <c r="H21" s="1038">
        <v>88.757163517999999</v>
      </c>
      <c r="I21" s="1349">
        <f>H21/G21*365/181*100</f>
        <v>0.70885129570102701</v>
      </c>
      <c r="J21" s="1039">
        <v>25198.563999999998</v>
      </c>
      <c r="K21" s="1040">
        <v>137.994</v>
      </c>
      <c r="L21" s="1352">
        <f>K21/J21*365/273*100</f>
        <v>0.73217454981749164</v>
      </c>
      <c r="M21" s="1036">
        <v>25602.437000000002</v>
      </c>
      <c r="N21" s="1041">
        <v>193.815</v>
      </c>
      <c r="O21" s="1330">
        <f t="shared" si="9"/>
        <v>0.75701777920594038</v>
      </c>
      <c r="P21" s="1042">
        <v>26096.61</v>
      </c>
      <c r="Q21" s="1043">
        <v>60.33</v>
      </c>
      <c r="R21" s="1349">
        <f t="shared" si="10"/>
        <v>0.93756111106640549</v>
      </c>
      <c r="S21" s="1054">
        <v>25748.43</v>
      </c>
      <c r="T21" s="1055">
        <v>127.58</v>
      </c>
      <c r="U21" s="1353">
        <f>T21/S21*365/181*100</f>
        <v>0.99918552562373364</v>
      </c>
      <c r="V21" s="1403">
        <v>25889.05</v>
      </c>
      <c r="W21" s="1404">
        <v>191.08</v>
      </c>
      <c r="X21" s="1353">
        <f>W21/V21*365/273*100</f>
        <v>0.98680044294116653</v>
      </c>
      <c r="Y21" s="1210">
        <v>26178.004358653001</v>
      </c>
      <c r="Z21" s="1211">
        <v>256.79279630600007</v>
      </c>
      <c r="AA21" s="1358">
        <f>Z21/Y21*365/365*100</f>
        <v>0.98094871093990998</v>
      </c>
    </row>
    <row r="22" spans="1:27">
      <c r="A22" s="351"/>
      <c r="B22" s="302"/>
      <c r="C22" s="355"/>
      <c r="D22" s="45"/>
      <c r="E22" s="45"/>
      <c r="F22" s="1331"/>
      <c r="G22" s="45"/>
      <c r="H22" s="45"/>
      <c r="I22" s="1331"/>
      <c r="J22" s="45"/>
      <c r="K22" s="45"/>
      <c r="L22" s="1331"/>
      <c r="M22" s="45"/>
      <c r="N22" s="45"/>
      <c r="O22" s="1331"/>
      <c r="P22" s="45"/>
      <c r="Q22" s="45"/>
      <c r="R22" s="1331"/>
      <c r="S22" s="45"/>
      <c r="T22" s="45"/>
      <c r="U22" s="1331"/>
      <c r="V22" s="45"/>
      <c r="W22" s="45"/>
      <c r="X22" s="1331"/>
      <c r="Y22" s="45"/>
      <c r="Z22" s="45"/>
      <c r="AA22" s="1331"/>
    </row>
    <row r="23" spans="1:27" ht="15.75">
      <c r="A23" s="351"/>
      <c r="B23" s="302"/>
      <c r="C23" s="350" t="s">
        <v>232</v>
      </c>
      <c r="D23" s="466"/>
      <c r="E23" s="466"/>
      <c r="F23" s="1332"/>
      <c r="G23" s="466"/>
      <c r="H23" s="466"/>
      <c r="I23" s="1332"/>
      <c r="J23" s="466"/>
      <c r="K23" s="466"/>
      <c r="L23" s="1332"/>
      <c r="M23" s="466"/>
      <c r="N23" s="466"/>
      <c r="O23" s="1332"/>
      <c r="P23" s="466"/>
      <c r="Q23" s="466"/>
      <c r="R23" s="1332"/>
      <c r="S23" s="466"/>
      <c r="T23" s="466"/>
      <c r="U23" s="1332"/>
      <c r="V23" s="466"/>
      <c r="W23" s="466"/>
      <c r="X23" s="1332"/>
      <c r="Y23" s="466"/>
      <c r="Z23" s="466"/>
      <c r="AA23" s="1332"/>
    </row>
    <row r="24" spans="1:27">
      <c r="A24" s="351"/>
      <c r="B24" s="302"/>
      <c r="C24" s="374"/>
      <c r="D24" s="1476" t="s">
        <v>420</v>
      </c>
      <c r="E24" s="1477"/>
      <c r="F24" s="1478"/>
      <c r="G24" s="1476" t="s">
        <v>421</v>
      </c>
      <c r="H24" s="1477"/>
      <c r="I24" s="1478"/>
      <c r="J24" s="1476" t="s">
        <v>414</v>
      </c>
      <c r="K24" s="1477"/>
      <c r="L24" s="1478"/>
      <c r="M24" s="1476" t="s">
        <v>415</v>
      </c>
      <c r="N24" s="1477"/>
      <c r="O24" s="1478"/>
      <c r="P24" s="1476" t="s">
        <v>416</v>
      </c>
      <c r="Q24" s="1477"/>
      <c r="R24" s="1478"/>
      <c r="S24" s="1476" t="s">
        <v>417</v>
      </c>
      <c r="T24" s="1477"/>
      <c r="U24" s="1478"/>
      <c r="V24" s="1476" t="s">
        <v>418</v>
      </c>
      <c r="W24" s="1477"/>
      <c r="X24" s="1478"/>
      <c r="Y24" s="1476" t="s">
        <v>461</v>
      </c>
      <c r="Z24" s="1477"/>
      <c r="AA24" s="1477"/>
    </row>
    <row r="25" spans="1:27" ht="23.25" thickBot="1">
      <c r="A25" s="351"/>
      <c r="B25" s="302"/>
      <c r="C25" s="300" t="s">
        <v>163</v>
      </c>
      <c r="D25" s="469" t="s">
        <v>234</v>
      </c>
      <c r="E25" s="470" t="s">
        <v>235</v>
      </c>
      <c r="F25" s="1325" t="s">
        <v>4</v>
      </c>
      <c r="G25" s="469" t="s">
        <v>234</v>
      </c>
      <c r="H25" s="470" t="s">
        <v>235</v>
      </c>
      <c r="I25" s="1325" t="s">
        <v>4</v>
      </c>
      <c r="J25" s="469" t="s">
        <v>234</v>
      </c>
      <c r="K25" s="470" t="s">
        <v>235</v>
      </c>
      <c r="L25" s="1325" t="s">
        <v>4</v>
      </c>
      <c r="M25" s="469" t="s">
        <v>234</v>
      </c>
      <c r="N25" s="470" t="s">
        <v>235</v>
      </c>
      <c r="O25" s="1325" t="s">
        <v>4</v>
      </c>
      <c r="P25" s="469" t="s">
        <v>234</v>
      </c>
      <c r="Q25" s="470" t="s">
        <v>235</v>
      </c>
      <c r="R25" s="1325" t="s">
        <v>4</v>
      </c>
      <c r="S25" s="469" t="s">
        <v>234</v>
      </c>
      <c r="T25" s="470" t="s">
        <v>235</v>
      </c>
      <c r="U25" s="1325" t="s">
        <v>4</v>
      </c>
      <c r="V25" s="469" t="s">
        <v>234</v>
      </c>
      <c r="W25" s="470" t="s">
        <v>235</v>
      </c>
      <c r="X25" s="1325" t="s">
        <v>4</v>
      </c>
      <c r="Y25" s="469" t="s">
        <v>234</v>
      </c>
      <c r="Z25" s="470" t="s">
        <v>235</v>
      </c>
      <c r="AA25" s="1325" t="s">
        <v>4</v>
      </c>
    </row>
    <row r="26" spans="1:27" ht="15.95" customHeight="1">
      <c r="A26" s="351"/>
      <c r="B26" s="302"/>
      <c r="C26" s="380" t="s">
        <v>216</v>
      </c>
      <c r="D26" s="1384">
        <v>251987.264</v>
      </c>
      <c r="E26" s="999">
        <v>1698.769</v>
      </c>
      <c r="F26" s="1346">
        <f>E26/D26*365/90*100</f>
        <v>2.7340477237593865</v>
      </c>
      <c r="G26" s="1384">
        <v>253419.48017360101</v>
      </c>
      <c r="H26" s="999">
        <v>1725.4281657060001</v>
      </c>
      <c r="I26" s="1326">
        <f>H26/G26*365/91*100</f>
        <v>2.7309161107728559</v>
      </c>
      <c r="J26" s="1405">
        <v>255021.323</v>
      </c>
      <c r="K26" s="1000">
        <v>1796.194</v>
      </c>
      <c r="L26" s="1346">
        <f>K26/J26*365/92*100</f>
        <v>2.7943563199700518</v>
      </c>
      <c r="M26" s="998">
        <v>261414.924</v>
      </c>
      <c r="N26" s="1001">
        <v>1819.7159999999999</v>
      </c>
      <c r="O26" s="1346">
        <f t="shared" ref="O26:O35" si="11">N26/M26*365/92*100</f>
        <v>2.7617112765844265</v>
      </c>
      <c r="P26" s="1002">
        <v>265930.44</v>
      </c>
      <c r="Q26" s="1003">
        <v>1879.56</v>
      </c>
      <c r="R26" s="1346">
        <f>Q26/P26*365/90*100</f>
        <v>2.8664112314483443</v>
      </c>
      <c r="S26" s="1386">
        <v>265334.33</v>
      </c>
      <c r="T26" s="1045">
        <v>1953.63</v>
      </c>
      <c r="U26" s="1326">
        <f>T26/S26*365/91*100</f>
        <v>2.9532508897504748</v>
      </c>
      <c r="V26" s="1387">
        <v>267218.14</v>
      </c>
      <c r="W26" s="1388">
        <v>2032.03</v>
      </c>
      <c r="X26" s="1326">
        <f t="shared" ref="X26:X35" si="12">W26/V26*365/92*100</f>
        <v>3.0169576631937911</v>
      </c>
      <c r="Y26" s="1389">
        <v>276625.56525112019</v>
      </c>
      <c r="Z26" s="1201">
        <v>2120.7710662880008</v>
      </c>
      <c r="AA26" s="1355">
        <f t="shared" ref="AA26:AA35" si="13">Z26/Y26*365/92*100</f>
        <v>3.0416309061186486</v>
      </c>
    </row>
    <row r="27" spans="1:27" ht="15.95" customHeight="1">
      <c r="A27" s="351"/>
      <c r="B27" s="302"/>
      <c r="C27" s="381" t="s">
        <v>217</v>
      </c>
      <c r="D27" s="1390">
        <v>196942.07999999999</v>
      </c>
      <c r="E27" s="1004">
        <v>1458.3389999999999</v>
      </c>
      <c r="F27" s="1346">
        <f t="shared" ref="F27:F35" si="14">E27/D27*365/90*100</f>
        <v>3.0031036705478757</v>
      </c>
      <c r="G27" s="1390">
        <v>198775.67267261699</v>
      </c>
      <c r="H27" s="1004">
        <v>1483.6155783429999</v>
      </c>
      <c r="I27" s="1326">
        <f t="shared" ref="I27:I28" si="15">H27/G27*365/91*100</f>
        <v>2.9937092911096692</v>
      </c>
      <c r="J27" s="1406">
        <v>199453.49299999999</v>
      </c>
      <c r="K27" s="1005">
        <v>1544.9929999999999</v>
      </c>
      <c r="L27" s="1346">
        <f t="shared" ref="L27:L30" si="16">K27/J27*365/92*100</f>
        <v>3.0731935055548321</v>
      </c>
      <c r="M27" s="998">
        <v>203163.50899999999</v>
      </c>
      <c r="N27" s="1001">
        <v>1548.739</v>
      </c>
      <c r="O27" s="1346">
        <f t="shared" si="11"/>
        <v>3.0243884207101135</v>
      </c>
      <c r="P27" s="1002">
        <v>208251.9</v>
      </c>
      <c r="Q27" s="1003">
        <v>1597.16</v>
      </c>
      <c r="R27" s="1346">
        <f t="shared" ref="R27:R35" si="17">Q27/P27*365/90*100</f>
        <v>3.1103539084690759</v>
      </c>
      <c r="S27" s="1392">
        <v>208130.73</v>
      </c>
      <c r="T27" s="1046">
        <v>1646.07</v>
      </c>
      <c r="U27" s="1326">
        <f t="shared" ref="U27:U35" si="18">T27/S27*365/91*100</f>
        <v>3.1722219401809046</v>
      </c>
      <c r="V27" s="1393">
        <v>208420.37</v>
      </c>
      <c r="W27" s="1394">
        <v>1693.85</v>
      </c>
      <c r="X27" s="1326">
        <f t="shared" si="12"/>
        <v>3.2243325164759877</v>
      </c>
      <c r="Y27" s="1395">
        <v>212292.28758668285</v>
      </c>
      <c r="Z27" s="1202">
        <v>1743.7469634560011</v>
      </c>
      <c r="AA27" s="1355">
        <f t="shared" si="13"/>
        <v>3.2587743146219887</v>
      </c>
    </row>
    <row r="28" spans="1:27" ht="15.95" customHeight="1">
      <c r="A28" s="351"/>
      <c r="B28" s="302"/>
      <c r="C28" s="381" t="s">
        <v>218</v>
      </c>
      <c r="D28" s="1390">
        <v>21104.407999999999</v>
      </c>
      <c r="E28" s="1004">
        <v>103.961</v>
      </c>
      <c r="F28" s="1346">
        <f t="shared" si="14"/>
        <v>1.9977798529629978</v>
      </c>
      <c r="G28" s="1390">
        <v>20264.601748990099</v>
      </c>
      <c r="H28" s="1004">
        <v>104.857461352</v>
      </c>
      <c r="I28" s="1326">
        <f t="shared" si="15"/>
        <v>2.0754522117565766</v>
      </c>
      <c r="J28" s="1406">
        <v>19369.517</v>
      </c>
      <c r="K28" s="1005">
        <v>110.014</v>
      </c>
      <c r="L28" s="1346">
        <f t="shared" si="16"/>
        <v>2.2533787856275489</v>
      </c>
      <c r="M28" s="998">
        <v>20997.114000000001</v>
      </c>
      <c r="N28" s="1001">
        <v>125.616</v>
      </c>
      <c r="O28" s="1346">
        <f t="shared" si="11"/>
        <v>2.3735063118053108</v>
      </c>
      <c r="P28" s="1002">
        <v>19713.419999999998</v>
      </c>
      <c r="Q28" s="1003">
        <v>125.08</v>
      </c>
      <c r="R28" s="1346">
        <f t="shared" si="17"/>
        <v>2.5732160573299252</v>
      </c>
      <c r="S28" s="1392">
        <v>20125.73</v>
      </c>
      <c r="T28" s="1046">
        <v>145.66999999999999</v>
      </c>
      <c r="U28" s="1326">
        <f t="shared" si="18"/>
        <v>2.90315317372721</v>
      </c>
      <c r="V28" s="1393">
        <v>20973.74</v>
      </c>
      <c r="W28" s="1394">
        <v>160.18</v>
      </c>
      <c r="X28" s="1326">
        <f t="shared" si="12"/>
        <v>3.0299638458874516</v>
      </c>
      <c r="Y28" s="1395">
        <v>21676.946460922398</v>
      </c>
      <c r="Z28" s="1202">
        <v>169.679898049</v>
      </c>
      <c r="AA28" s="1355">
        <f t="shared" si="13"/>
        <v>3.1055414251070799</v>
      </c>
    </row>
    <row r="29" spans="1:27" ht="15.95" customHeight="1">
      <c r="A29" s="351"/>
      <c r="B29" s="302"/>
      <c r="C29" s="380" t="s">
        <v>219</v>
      </c>
      <c r="D29" s="1390">
        <v>247161.11</v>
      </c>
      <c r="E29" s="1004">
        <v>806.50900000000001</v>
      </c>
      <c r="F29" s="1346">
        <f t="shared" si="14"/>
        <v>1.323364365678547</v>
      </c>
      <c r="G29" s="1390">
        <v>249290.79146946201</v>
      </c>
      <c r="H29" s="1004">
        <v>810.65390122300005</v>
      </c>
      <c r="I29" s="1326">
        <f>H29/G29*365/91*100</f>
        <v>1.3043096659746189</v>
      </c>
      <c r="J29" s="1406">
        <v>250736.76199999999</v>
      </c>
      <c r="K29" s="1005">
        <v>823.78499999999997</v>
      </c>
      <c r="L29" s="1346">
        <f t="shared" si="16"/>
        <v>1.3034695908102114</v>
      </c>
      <c r="M29" s="998">
        <v>254466.41399999999</v>
      </c>
      <c r="N29" s="1001">
        <v>853.96500000000003</v>
      </c>
      <c r="O29" s="1346">
        <f t="shared" si="11"/>
        <v>1.3314186583449836</v>
      </c>
      <c r="P29" s="1002">
        <v>258403.31</v>
      </c>
      <c r="Q29" s="1003">
        <v>893.9</v>
      </c>
      <c r="R29" s="1346">
        <f t="shared" si="17"/>
        <v>1.4029468550968294</v>
      </c>
      <c r="S29" s="1392">
        <v>258797</v>
      </c>
      <c r="T29" s="1046">
        <v>947.47</v>
      </c>
      <c r="U29" s="1326">
        <f t="shared" si="18"/>
        <v>1.4684450585755469</v>
      </c>
      <c r="V29" s="1393">
        <v>260453.62</v>
      </c>
      <c r="W29" s="1394">
        <v>1000.29</v>
      </c>
      <c r="X29" s="1326">
        <f t="shared" si="12"/>
        <v>1.5237038547692625</v>
      </c>
      <c r="Y29" s="1395">
        <v>268337.52620823501</v>
      </c>
      <c r="Z29" s="1202">
        <v>1070.2749579389999</v>
      </c>
      <c r="AA29" s="1355">
        <f t="shared" si="13"/>
        <v>1.5824098930141035</v>
      </c>
    </row>
    <row r="30" spans="1:27" ht="15.95" customHeight="1">
      <c r="A30" s="351"/>
      <c r="B30" s="302"/>
      <c r="C30" s="381" t="s">
        <v>220</v>
      </c>
      <c r="D30" s="1390">
        <v>192589.23199999999</v>
      </c>
      <c r="E30" s="1004">
        <v>599.45899999999995</v>
      </c>
      <c r="F30" s="1346">
        <f t="shared" si="14"/>
        <v>1.2623443442454654</v>
      </c>
      <c r="G30" s="1390">
        <v>195044.95143653901</v>
      </c>
      <c r="H30" s="1004">
        <v>603.86214788799998</v>
      </c>
      <c r="I30" s="1326">
        <f t="shared" ref="I30" si="19">H30/G30*365/91*100</f>
        <v>1.2418083223851364</v>
      </c>
      <c r="J30" s="1406">
        <v>196629.53200000001</v>
      </c>
      <c r="K30" s="1005">
        <v>608.61400000000003</v>
      </c>
      <c r="L30" s="1346">
        <f t="shared" si="16"/>
        <v>1.2279996126443242</v>
      </c>
      <c r="M30" s="998">
        <v>197782.277</v>
      </c>
      <c r="N30" s="1001">
        <v>624.21299999999997</v>
      </c>
      <c r="O30" s="1346">
        <f t="shared" si="11"/>
        <v>1.2521330352875195</v>
      </c>
      <c r="P30" s="1002">
        <v>202667.81</v>
      </c>
      <c r="Q30" s="1003">
        <v>659.82</v>
      </c>
      <c r="R30" s="1346">
        <f t="shared" si="17"/>
        <v>1.3203560381230086</v>
      </c>
      <c r="S30" s="1392">
        <v>205351.44</v>
      </c>
      <c r="T30" s="1046">
        <v>703.11</v>
      </c>
      <c r="U30" s="1326">
        <f t="shared" si="18"/>
        <v>1.3733365996929379</v>
      </c>
      <c r="V30" s="1393">
        <v>206373.51</v>
      </c>
      <c r="W30" s="1394">
        <v>733.3</v>
      </c>
      <c r="X30" s="1326">
        <f t="shared" si="12"/>
        <v>1.4097197084442961</v>
      </c>
      <c r="Y30" s="1395">
        <v>212819.56487865001</v>
      </c>
      <c r="Z30" s="1202">
        <v>785.2335359350003</v>
      </c>
      <c r="AA30" s="1355">
        <f t="shared" si="13"/>
        <v>1.4638356694917505</v>
      </c>
    </row>
    <row r="31" spans="1:27" ht="15.95" customHeight="1">
      <c r="A31" s="351"/>
      <c r="B31" s="302"/>
      <c r="C31" s="381" t="s">
        <v>221</v>
      </c>
      <c r="D31" s="1390">
        <v>14483.138000000001</v>
      </c>
      <c r="E31" s="1004">
        <v>17.657</v>
      </c>
      <c r="F31" s="1346">
        <f t="shared" si="14"/>
        <v>0.49442975993492877</v>
      </c>
      <c r="G31" s="1390">
        <v>14175.675163566</v>
      </c>
      <c r="H31" s="1004">
        <v>16.742716255000001</v>
      </c>
      <c r="I31" s="1326">
        <f>H31/G31*365/91*100</f>
        <v>0.47373299781524325</v>
      </c>
      <c r="J31" s="1406">
        <v>13376.418</v>
      </c>
      <c r="K31" s="1005">
        <v>17.675000000000001</v>
      </c>
      <c r="L31" s="1346">
        <f>K31/J31*365/92*100</f>
        <v>0.52423332841682901</v>
      </c>
      <c r="M31" s="998">
        <v>15321.839</v>
      </c>
      <c r="N31" s="1001">
        <v>21.690999999999999</v>
      </c>
      <c r="O31" s="1346">
        <f t="shared" si="11"/>
        <v>0.56166028622679498</v>
      </c>
      <c r="P31" s="1002">
        <v>16192.43</v>
      </c>
      <c r="Q31" s="1003">
        <v>26.18</v>
      </c>
      <c r="R31" s="1346">
        <f t="shared" si="17"/>
        <v>0.65570420526409223</v>
      </c>
      <c r="S31" s="1392">
        <v>14980.41</v>
      </c>
      <c r="T31" s="1046">
        <v>29.26</v>
      </c>
      <c r="U31" s="1326">
        <f t="shared" si="18"/>
        <v>0.78343342045737363</v>
      </c>
      <c r="V31" s="1393">
        <v>14507.7</v>
      </c>
      <c r="W31" s="1394">
        <v>35.99</v>
      </c>
      <c r="X31" s="1326">
        <f t="shared" si="12"/>
        <v>0.9842112329554531</v>
      </c>
      <c r="Y31" s="1395">
        <v>15216.837947316879</v>
      </c>
      <c r="Z31" s="1202">
        <v>42.952619136999985</v>
      </c>
      <c r="AA31" s="1355">
        <f t="shared" si="13"/>
        <v>1.1198768643859114</v>
      </c>
    </row>
    <row r="32" spans="1:27" ht="15.95" customHeight="1">
      <c r="A32" s="351"/>
      <c r="B32" s="302"/>
      <c r="C32" s="380" t="s">
        <v>222</v>
      </c>
      <c r="D32" s="1390">
        <v>9062.9169999999995</v>
      </c>
      <c r="E32" s="1004">
        <v>27.045999999999999</v>
      </c>
      <c r="F32" s="1346">
        <f t="shared" si="14"/>
        <v>1.2102787166158044</v>
      </c>
      <c r="G32" s="1390">
        <v>8218.8353294039207</v>
      </c>
      <c r="H32" s="1004">
        <v>25.132138620999999</v>
      </c>
      <c r="I32" s="1326">
        <f t="shared" ref="I32" si="20">H32/G32*365/91*100</f>
        <v>1.2265087179790775</v>
      </c>
      <c r="J32" s="1406">
        <v>8286.0879999999997</v>
      </c>
      <c r="K32" s="1005">
        <v>25.178000000000001</v>
      </c>
      <c r="L32" s="1346">
        <f t="shared" ref="L32:L33" si="21">K32/J32*365/92*100</f>
        <v>1.2055263987163733</v>
      </c>
      <c r="M32" s="998">
        <v>7374.4390000000003</v>
      </c>
      <c r="N32" s="1001">
        <v>23.681000000000001</v>
      </c>
      <c r="O32" s="1346">
        <f t="shared" si="11"/>
        <v>1.2740195352929338</v>
      </c>
      <c r="P32" s="1002">
        <v>6878.02</v>
      </c>
      <c r="Q32" s="1003">
        <v>23.02</v>
      </c>
      <c r="R32" s="1346">
        <f t="shared" si="17"/>
        <v>1.3573512273719601</v>
      </c>
      <c r="S32" s="1392">
        <v>6990.75</v>
      </c>
      <c r="T32" s="1046">
        <v>25.01</v>
      </c>
      <c r="U32" s="1326">
        <f t="shared" si="18"/>
        <v>1.4349652779005853</v>
      </c>
      <c r="V32" s="1393">
        <v>6982.37</v>
      </c>
      <c r="W32" s="1394">
        <v>25.58</v>
      </c>
      <c r="X32" s="1326">
        <f t="shared" si="12"/>
        <v>1.453458776392792</v>
      </c>
      <c r="Y32" s="1395">
        <v>7221.6255183267594</v>
      </c>
      <c r="Z32" s="1202">
        <v>26.428672076000002</v>
      </c>
      <c r="AA32" s="1355">
        <f t="shared" si="13"/>
        <v>1.4519291191947168</v>
      </c>
    </row>
    <row r="33" spans="1:27" ht="15.95" customHeight="1">
      <c r="A33" s="351"/>
      <c r="B33" s="302"/>
      <c r="C33" s="381" t="s">
        <v>223</v>
      </c>
      <c r="D33" s="1390">
        <v>8584.0679999999993</v>
      </c>
      <c r="E33" s="1004">
        <v>25.298999999999999</v>
      </c>
      <c r="F33" s="1346">
        <f t="shared" si="14"/>
        <v>1.1952549770108998</v>
      </c>
      <c r="G33" s="1390">
        <v>8333.0780841316191</v>
      </c>
      <c r="H33" s="1004">
        <v>26.389173165999999</v>
      </c>
      <c r="I33" s="1326">
        <f>H33/G33*365/91*100</f>
        <v>1.2701991090119764</v>
      </c>
      <c r="J33" s="1406">
        <v>7906.5410000000002</v>
      </c>
      <c r="K33" s="1005">
        <v>28.637</v>
      </c>
      <c r="L33" s="1346">
        <f t="shared" si="21"/>
        <v>1.4369644675542528</v>
      </c>
      <c r="M33" s="1006">
        <v>8172.96</v>
      </c>
      <c r="N33" s="1007">
        <v>31.27</v>
      </c>
      <c r="O33" s="1346">
        <f t="shared" si="11"/>
        <v>1.517936293423148</v>
      </c>
      <c r="P33" s="1002">
        <v>6771.65</v>
      </c>
      <c r="Q33" s="1003">
        <v>29.14</v>
      </c>
      <c r="R33" s="1346">
        <f t="shared" si="17"/>
        <v>1.7452007839874903</v>
      </c>
      <c r="S33" s="1392">
        <v>6683.04</v>
      </c>
      <c r="T33" s="1046">
        <v>35.090000000000003</v>
      </c>
      <c r="U33" s="1326">
        <f t="shared" si="18"/>
        <v>2.106011701195929</v>
      </c>
      <c r="V33" s="1393">
        <v>7502.73</v>
      </c>
      <c r="W33" s="1394">
        <v>41.14</v>
      </c>
      <c r="X33" s="1326">
        <f t="shared" si="12"/>
        <v>2.1754545113694559</v>
      </c>
      <c r="Y33" s="1395">
        <v>8008.8649095448127</v>
      </c>
      <c r="Z33" s="1202">
        <v>46.728082749999999</v>
      </c>
      <c r="AA33" s="1355">
        <f t="shared" si="13"/>
        <v>2.3147923115827944</v>
      </c>
    </row>
    <row r="34" spans="1:27" ht="15.95" customHeight="1">
      <c r="A34" s="351"/>
      <c r="B34" s="302"/>
      <c r="C34" s="381" t="s">
        <v>224</v>
      </c>
      <c r="D34" s="1390">
        <v>14790.45</v>
      </c>
      <c r="E34" s="1004">
        <v>90.242000000000004</v>
      </c>
      <c r="F34" s="1346">
        <f t="shared" si="14"/>
        <v>2.474444282928812</v>
      </c>
      <c r="G34" s="1390">
        <v>15963.0791036553</v>
      </c>
      <c r="H34" s="1004">
        <v>93.908105053</v>
      </c>
      <c r="I34" s="1326">
        <f t="shared" ref="I34" si="22">H34/G34*365/91*100</f>
        <v>2.3595972616845224</v>
      </c>
      <c r="J34" s="1406">
        <v>17076.074000000001</v>
      </c>
      <c r="K34" s="1005">
        <v>98.001000000000005</v>
      </c>
      <c r="L34" s="1346">
        <f>K34/J34*365/92*100</f>
        <v>2.2769186595079831</v>
      </c>
      <c r="M34" s="1006">
        <v>18141.958999999999</v>
      </c>
      <c r="N34" s="1007">
        <v>104.363</v>
      </c>
      <c r="O34" s="1346">
        <f t="shared" si="11"/>
        <v>2.28227204512838</v>
      </c>
      <c r="P34" s="1008">
        <v>17971.009999999998</v>
      </c>
      <c r="Q34" s="1009">
        <v>104.63</v>
      </c>
      <c r="R34" s="1346">
        <f t="shared" si="17"/>
        <v>2.3612071763232998</v>
      </c>
      <c r="S34" s="1392">
        <v>16951.330000000002</v>
      </c>
      <c r="T34" s="1046">
        <v>99</v>
      </c>
      <c r="U34" s="1326">
        <f t="shared" si="18"/>
        <v>2.3425177380648718</v>
      </c>
      <c r="V34" s="1393">
        <v>17217.84</v>
      </c>
      <c r="W34" s="1394">
        <v>102.19</v>
      </c>
      <c r="X34" s="1326">
        <f t="shared" si="12"/>
        <v>2.3546955796505507</v>
      </c>
      <c r="Y34" s="1395">
        <v>17630.690830819702</v>
      </c>
      <c r="Z34" s="1202">
        <v>105.62668352200004</v>
      </c>
      <c r="AA34" s="1355">
        <f t="shared" si="13"/>
        <v>2.3768914657599916</v>
      </c>
    </row>
    <row r="35" spans="1:27" ht="15.95" customHeight="1" thickBot="1">
      <c r="A35" s="351"/>
      <c r="B35" s="302"/>
      <c r="C35" s="382" t="s">
        <v>225</v>
      </c>
      <c r="D35" s="1396">
        <v>3715.7530000000002</v>
      </c>
      <c r="E35" s="1011">
        <v>27.988</v>
      </c>
      <c r="F35" s="1346">
        <f t="shared" si="14"/>
        <v>3.0547479579210162</v>
      </c>
      <c r="G35" s="1396">
        <v>3594.7612271333001</v>
      </c>
      <c r="H35" s="1011">
        <v>26.502066613</v>
      </c>
      <c r="I35" s="1326">
        <f>H35/G35*365/91*100</f>
        <v>2.9570669993570617</v>
      </c>
      <c r="J35" s="1407">
        <v>3651.6219999999998</v>
      </c>
      <c r="K35" s="1012">
        <v>29.187000000000001</v>
      </c>
      <c r="L35" s="1346">
        <f t="shared" ref="L35" si="23">K35/J35*365/92*100</f>
        <v>3.1710908193673939</v>
      </c>
      <c r="M35" s="1010">
        <v>3637.9180000000001</v>
      </c>
      <c r="N35" s="1013">
        <v>29.681999999999999</v>
      </c>
      <c r="O35" s="1346">
        <f t="shared" si="11"/>
        <v>3.2370193252198689</v>
      </c>
      <c r="P35" s="1014">
        <v>3642.86</v>
      </c>
      <c r="Q35" s="1015">
        <v>30.93</v>
      </c>
      <c r="R35" s="1346">
        <f t="shared" si="17"/>
        <v>3.4434025280503047</v>
      </c>
      <c r="S35" s="1398">
        <v>3552.94</v>
      </c>
      <c r="T35" s="1047">
        <v>34.82</v>
      </c>
      <c r="U35" s="1326">
        <f t="shared" si="18"/>
        <v>3.9309033465985173</v>
      </c>
      <c r="V35" s="1399">
        <v>3910.52</v>
      </c>
      <c r="W35" s="1400">
        <v>41.54</v>
      </c>
      <c r="X35" s="1326">
        <f t="shared" si="12"/>
        <v>4.2144122720919128</v>
      </c>
      <c r="Y35" s="1401">
        <v>3570.3343225074032</v>
      </c>
      <c r="Z35" s="1203">
        <v>38.008244440000013</v>
      </c>
      <c r="AA35" s="1355">
        <f t="shared" si="13"/>
        <v>4.2235142388257394</v>
      </c>
    </row>
    <row r="36" spans="1:27" ht="15.95" customHeight="1">
      <c r="A36" s="351"/>
      <c r="B36" s="302"/>
      <c r="C36" s="468" t="s">
        <v>226</v>
      </c>
      <c r="D36" s="1018" t="s">
        <v>471</v>
      </c>
      <c r="E36" s="1019" t="s">
        <v>471</v>
      </c>
      <c r="F36" s="1347">
        <f>F26-F29</f>
        <v>1.4106833580808396</v>
      </c>
      <c r="G36" s="1018" t="s">
        <v>447</v>
      </c>
      <c r="H36" s="1019" t="s">
        <v>447</v>
      </c>
      <c r="I36" s="1347">
        <f>I26-I29</f>
        <v>1.426606444798237</v>
      </c>
      <c r="J36" s="1016" t="s">
        <v>471</v>
      </c>
      <c r="K36" s="1017" t="s">
        <v>471</v>
      </c>
      <c r="L36" s="1347">
        <f>L26-L29</f>
        <v>1.4908867291598404</v>
      </c>
      <c r="M36" s="1016" t="s">
        <v>471</v>
      </c>
      <c r="N36" s="1001" t="s">
        <v>471</v>
      </c>
      <c r="O36" s="1327">
        <f>O26-O29</f>
        <v>1.4302926182394429</v>
      </c>
      <c r="P36" s="1020" t="s">
        <v>471</v>
      </c>
      <c r="Q36" s="1021" t="s">
        <v>471</v>
      </c>
      <c r="R36" s="1347">
        <f>R26-R29</f>
        <v>1.4634643763515149</v>
      </c>
      <c r="S36" s="1048" t="s">
        <v>471</v>
      </c>
      <c r="T36" s="1049" t="s">
        <v>471</v>
      </c>
      <c r="U36" s="1327">
        <f>U26-U29</f>
        <v>1.4848058311749279</v>
      </c>
      <c r="V36" s="1048" t="s">
        <v>471</v>
      </c>
      <c r="W36" s="1049" t="s">
        <v>471</v>
      </c>
      <c r="X36" s="1327">
        <f>X26-X29</f>
        <v>1.4932538084245286</v>
      </c>
      <c r="Y36" s="1204" t="s">
        <v>471</v>
      </c>
      <c r="Z36" s="1205" t="s">
        <v>471</v>
      </c>
      <c r="AA36" s="1356">
        <f>AA26-AA29</f>
        <v>1.4592210131045451</v>
      </c>
    </row>
    <row r="37" spans="1:27" ht="15.95" customHeight="1">
      <c r="A37" s="351"/>
      <c r="B37" s="302"/>
      <c r="C37" s="380" t="s">
        <v>227</v>
      </c>
      <c r="D37" s="1024" t="s">
        <v>471</v>
      </c>
      <c r="E37" s="1025" t="s">
        <v>471</v>
      </c>
      <c r="F37" s="1348">
        <f>F27-F30</f>
        <v>1.7407593263024104</v>
      </c>
      <c r="G37" s="1024" t="s">
        <v>447</v>
      </c>
      <c r="H37" s="1025" t="s">
        <v>447</v>
      </c>
      <c r="I37" s="1348">
        <f>I27-I30</f>
        <v>1.7519009687245328</v>
      </c>
      <c r="J37" s="1022" t="s">
        <v>471</v>
      </c>
      <c r="K37" s="1023" t="s">
        <v>471</v>
      </c>
      <c r="L37" s="1348">
        <f>L27-L30</f>
        <v>1.8451938929105078</v>
      </c>
      <c r="M37" s="1022" t="s">
        <v>471</v>
      </c>
      <c r="N37" s="1007" t="s">
        <v>471</v>
      </c>
      <c r="O37" s="1328">
        <f>O27-O30</f>
        <v>1.772255385422594</v>
      </c>
      <c r="P37" s="1026" t="s">
        <v>471</v>
      </c>
      <c r="Q37" s="1027" t="s">
        <v>471</v>
      </c>
      <c r="R37" s="1348">
        <f>R27-R30</f>
        <v>1.7899978703460673</v>
      </c>
      <c r="S37" s="1050" t="s">
        <v>471</v>
      </c>
      <c r="T37" s="1051" t="s">
        <v>471</v>
      </c>
      <c r="U37" s="1328">
        <f>U27-U30</f>
        <v>1.7988853404879668</v>
      </c>
      <c r="V37" s="1050" t="s">
        <v>471</v>
      </c>
      <c r="W37" s="1051" t="s">
        <v>471</v>
      </c>
      <c r="X37" s="1328">
        <f>X27-X30</f>
        <v>1.8146128080316917</v>
      </c>
      <c r="Y37" s="1206" t="s">
        <v>471</v>
      </c>
      <c r="Z37" s="1207" t="s">
        <v>471</v>
      </c>
      <c r="AA37" s="1357">
        <f>AA27-AA30</f>
        <v>1.7949386451302383</v>
      </c>
    </row>
    <row r="38" spans="1:27" ht="15.95" customHeight="1">
      <c r="A38" s="351"/>
      <c r="B38" s="302"/>
      <c r="C38" s="380" t="s">
        <v>228</v>
      </c>
      <c r="D38" s="1024" t="s">
        <v>471</v>
      </c>
      <c r="E38" s="1025" t="s">
        <v>471</v>
      </c>
      <c r="F38" s="1348">
        <f>F28-F31</f>
        <v>1.503350093028069</v>
      </c>
      <c r="G38" s="1024" t="s">
        <v>447</v>
      </c>
      <c r="H38" s="1025" t="s">
        <v>447</v>
      </c>
      <c r="I38" s="1348">
        <f>I28-I31</f>
        <v>1.6017192139413332</v>
      </c>
      <c r="J38" s="1022" t="s">
        <v>471</v>
      </c>
      <c r="K38" s="1023" t="s">
        <v>471</v>
      </c>
      <c r="L38" s="1348">
        <f>L28-L31</f>
        <v>1.7291454572107199</v>
      </c>
      <c r="M38" s="1022" t="s">
        <v>471</v>
      </c>
      <c r="N38" s="1007" t="s">
        <v>471</v>
      </c>
      <c r="O38" s="1328">
        <f>O28-O31</f>
        <v>1.8118460255785158</v>
      </c>
      <c r="P38" s="1026" t="s">
        <v>471</v>
      </c>
      <c r="Q38" s="1027" t="s">
        <v>471</v>
      </c>
      <c r="R38" s="1348">
        <f>R28-R31</f>
        <v>1.917511852065833</v>
      </c>
      <c r="S38" s="1050" t="s">
        <v>471</v>
      </c>
      <c r="T38" s="1051" t="s">
        <v>471</v>
      </c>
      <c r="U38" s="1328">
        <f>U28-U31</f>
        <v>2.1197197532698366</v>
      </c>
      <c r="V38" s="1050" t="s">
        <v>471</v>
      </c>
      <c r="W38" s="1051" t="s">
        <v>471</v>
      </c>
      <c r="X38" s="1328">
        <f>X28-X31</f>
        <v>2.0457526129319987</v>
      </c>
      <c r="Y38" s="1206" t="s">
        <v>471</v>
      </c>
      <c r="Z38" s="1207" t="s">
        <v>471</v>
      </c>
      <c r="AA38" s="1357">
        <f>AA28-AA31</f>
        <v>1.9856645607211685</v>
      </c>
    </row>
    <row r="39" spans="1:27" ht="15.95" customHeight="1">
      <c r="A39" s="351"/>
      <c r="B39" s="302"/>
      <c r="C39" s="381" t="s">
        <v>229</v>
      </c>
      <c r="D39" s="1029">
        <v>251987.264</v>
      </c>
      <c r="E39" s="1030">
        <v>892.26099999999997</v>
      </c>
      <c r="F39" s="1346">
        <f t="shared" ref="F39:F41" si="24">E39/D39*365/90*100</f>
        <v>1.436030535081152</v>
      </c>
      <c r="G39" s="1029">
        <v>253419.48017360101</v>
      </c>
      <c r="H39" s="1030">
        <v>914.77426448300002</v>
      </c>
      <c r="I39" s="1346">
        <f>H39/G39*365/91*100</f>
        <v>1.4478561473898435</v>
      </c>
      <c r="J39" s="1031">
        <v>255021.323</v>
      </c>
      <c r="K39" s="1032">
        <v>972.40899999999999</v>
      </c>
      <c r="L39" s="1346">
        <f>K39/J39*365/92*100</f>
        <v>1.5127860547055374</v>
      </c>
      <c r="M39" s="998">
        <v>261414.924</v>
      </c>
      <c r="N39" s="1044">
        <v>965.75099999999998</v>
      </c>
      <c r="O39" s="1346">
        <f>N39/M39*365/92*100</f>
        <v>1.4656822422139975</v>
      </c>
      <c r="P39" s="1034">
        <v>265930.44</v>
      </c>
      <c r="Q39" s="1035">
        <v>985.66</v>
      </c>
      <c r="R39" s="1346">
        <f t="shared" ref="R39:R41" si="25">Q39/P39*365/90*100</f>
        <v>1.5031746229912186</v>
      </c>
      <c r="S39" s="1052">
        <v>265334.33</v>
      </c>
      <c r="T39" s="1053">
        <v>1006.16</v>
      </c>
      <c r="U39" s="1326">
        <f>T39/S39*365/91*100</f>
        <v>1.520985506585862</v>
      </c>
      <c r="V39" s="1280">
        <v>267218.14</v>
      </c>
      <c r="W39" s="1402">
        <v>1031.74</v>
      </c>
      <c r="X39" s="1326">
        <f>W39/V39*365/92*100</f>
        <v>1.5318257601627738</v>
      </c>
      <c r="Y39" s="1208">
        <v>276625.56525112019</v>
      </c>
      <c r="Z39" s="1209">
        <v>1050.4961083490011</v>
      </c>
      <c r="AA39" s="1355">
        <v>1.506631941892862</v>
      </c>
    </row>
    <row r="40" spans="1:27" ht="15.95" customHeight="1">
      <c r="A40" s="351"/>
      <c r="B40" s="302"/>
      <c r="C40" s="380" t="s">
        <v>230</v>
      </c>
      <c r="D40" s="1029">
        <v>226327.158</v>
      </c>
      <c r="E40" s="1030">
        <v>849.59299999999996</v>
      </c>
      <c r="F40" s="1346">
        <f t="shared" si="24"/>
        <v>1.5223854006557669</v>
      </c>
      <c r="G40" s="1029">
        <v>228574.94211428601</v>
      </c>
      <c r="H40" s="1030">
        <v>868.68457890800005</v>
      </c>
      <c r="I40" s="1346">
        <f>H40/G40*365/91*100</f>
        <v>1.5243509493151199</v>
      </c>
      <c r="J40" s="1031">
        <v>229924.09</v>
      </c>
      <c r="K40" s="1032">
        <v>923.17200000000003</v>
      </c>
      <c r="L40" s="1346">
        <f>K40/J40*365/92*100</f>
        <v>1.5929538158517411</v>
      </c>
      <c r="M40" s="1028">
        <v>234614.03599999999</v>
      </c>
      <c r="N40" s="1007">
        <v>909.93</v>
      </c>
      <c r="O40" s="1346">
        <f>N40/M40*365/92*100</f>
        <v>1.5387179859798401</v>
      </c>
      <c r="P40" s="1034">
        <v>239833.83</v>
      </c>
      <c r="Q40" s="1035">
        <v>925.34</v>
      </c>
      <c r="R40" s="1346">
        <f t="shared" si="25"/>
        <v>1.5647366252616566</v>
      </c>
      <c r="S40" s="1052">
        <v>239930.26</v>
      </c>
      <c r="T40" s="1053">
        <v>938.91</v>
      </c>
      <c r="U40" s="1326">
        <f t="shared" ref="U40:U41" si="26">T40/S40*365/91*100</f>
        <v>1.5696051395550075</v>
      </c>
      <c r="V40" s="1280">
        <v>241052.42</v>
      </c>
      <c r="W40" s="1402">
        <v>968.23</v>
      </c>
      <c r="X40" s="1326">
        <f>W40/V40*365/92*100</f>
        <v>1.5935734155287449</v>
      </c>
      <c r="Y40" s="1208">
        <v>249590.13418770427</v>
      </c>
      <c r="Z40" s="1209">
        <v>984.788062504001</v>
      </c>
      <c r="AA40" s="1355">
        <v>1.5653822249502971</v>
      </c>
    </row>
    <row r="41" spans="1:27" ht="15.95" customHeight="1" thickBot="1">
      <c r="A41" s="351"/>
      <c r="B41" s="302"/>
      <c r="C41" s="382" t="s">
        <v>231</v>
      </c>
      <c r="D41" s="1037">
        <v>25660.106</v>
      </c>
      <c r="E41" s="1038">
        <v>42.668700000000001</v>
      </c>
      <c r="F41" s="1349">
        <f t="shared" si="24"/>
        <v>0.67437477979761018</v>
      </c>
      <c r="G41" s="1037">
        <v>24844.538059314898</v>
      </c>
      <c r="H41" s="1038">
        <v>46.089685574999997</v>
      </c>
      <c r="I41" s="1349">
        <f>H41/G41*365/91*100</f>
        <v>0.74408798392591835</v>
      </c>
      <c r="J41" s="1039">
        <v>25097.233</v>
      </c>
      <c r="K41" s="1040">
        <v>49.237000000000002</v>
      </c>
      <c r="L41" s="1349">
        <f>K41/J41*365/92*100</f>
        <v>0.7783425593258585</v>
      </c>
      <c r="M41" s="1036">
        <v>26800.887999999999</v>
      </c>
      <c r="N41" s="1041">
        <v>55.820999999999998</v>
      </c>
      <c r="O41" s="1349">
        <f>N41/M41*365/92*100</f>
        <v>0.8263298962332889</v>
      </c>
      <c r="P41" s="1042">
        <v>26096.61</v>
      </c>
      <c r="Q41" s="1043">
        <v>60.33</v>
      </c>
      <c r="R41" s="1349">
        <f t="shared" si="25"/>
        <v>0.93756111106640549</v>
      </c>
      <c r="S41" s="1054">
        <v>25404.07</v>
      </c>
      <c r="T41" s="1055">
        <v>67.25</v>
      </c>
      <c r="U41" s="1354">
        <f t="shared" si="26"/>
        <v>1.0617944722598034</v>
      </c>
      <c r="V41" s="1403">
        <v>26165.73</v>
      </c>
      <c r="W41" s="1404">
        <v>63.51</v>
      </c>
      <c r="X41" s="1353">
        <f>W41/V41*365/92*100</f>
        <v>0.96297340735049408</v>
      </c>
      <c r="Y41" s="1210">
        <v>27035.431063416097</v>
      </c>
      <c r="Z41" s="1211">
        <v>65.708045845000129</v>
      </c>
      <c r="AA41" s="1358">
        <v>0.96425142658036844</v>
      </c>
    </row>
    <row r="42" spans="1:27" ht="9" customHeight="1">
      <c r="A42" s="351"/>
      <c r="B42" s="302"/>
      <c r="C42" s="465"/>
      <c r="D42" s="450"/>
      <c r="E42" s="450"/>
      <c r="F42" s="1333"/>
      <c r="G42" s="450"/>
      <c r="H42" s="450"/>
      <c r="I42" s="1333"/>
      <c r="J42" s="450"/>
      <c r="K42" s="450"/>
      <c r="L42" s="1333"/>
      <c r="M42" s="450"/>
      <c r="N42" s="450"/>
      <c r="O42" s="1333"/>
      <c r="P42" s="450"/>
      <c r="Q42" s="450"/>
      <c r="R42" s="1333"/>
      <c r="S42" s="450"/>
      <c r="T42" s="450"/>
      <c r="U42" s="1333"/>
      <c r="V42" s="450"/>
      <c r="W42" s="450"/>
      <c r="X42" s="1333"/>
      <c r="Y42" s="450"/>
      <c r="Z42" s="450"/>
      <c r="AA42" s="1333"/>
    </row>
    <row r="43" spans="1:27">
      <c r="A43" s="373"/>
      <c r="B43" s="353"/>
      <c r="C43" s="355" t="s">
        <v>233</v>
      </c>
      <c r="D43" s="443"/>
      <c r="E43" s="443"/>
      <c r="F43" s="1334"/>
      <c r="G43" s="443"/>
      <c r="H43" s="443"/>
      <c r="I43" s="1334"/>
      <c r="J43" s="443"/>
      <c r="K43" s="443"/>
      <c r="L43" s="1334"/>
      <c r="M43" s="443"/>
      <c r="N43" s="443"/>
      <c r="O43" s="1334"/>
      <c r="P43" s="443"/>
      <c r="Q43" s="443"/>
      <c r="R43" s="1334"/>
      <c r="S43" s="443"/>
      <c r="T43" s="443"/>
      <c r="U43" s="1334"/>
      <c r="V43" s="443"/>
      <c r="W43" s="443"/>
      <c r="X43" s="1334"/>
      <c r="Y43" s="443"/>
      <c r="Z43" s="443"/>
      <c r="AA43" s="1334"/>
    </row>
    <row r="44" spans="1:27">
      <c r="A44" s="373"/>
      <c r="B44" s="353"/>
      <c r="C44" s="305"/>
      <c r="D44" s="443"/>
      <c r="E44" s="443"/>
      <c r="F44" s="1334"/>
      <c r="G44" s="443"/>
      <c r="H44" s="443"/>
      <c r="I44" s="1334"/>
      <c r="J44" s="443"/>
      <c r="K44" s="443"/>
      <c r="L44" s="1334"/>
      <c r="M44" s="443"/>
      <c r="N44" s="443"/>
      <c r="O44" s="1334"/>
      <c r="P44" s="443"/>
      <c r="Q44" s="443"/>
      <c r="R44" s="1334"/>
      <c r="S44" s="443"/>
      <c r="T44" s="443"/>
      <c r="U44" s="1334"/>
      <c r="V44" s="443"/>
      <c r="W44" s="443"/>
      <c r="X44" s="1334"/>
      <c r="Y44" s="443"/>
      <c r="Z44" s="443"/>
      <c r="AA44" s="1334"/>
    </row>
    <row r="45" spans="1:27">
      <c r="A45" s="373"/>
      <c r="B45" s="353"/>
      <c r="D45" s="443"/>
      <c r="E45" s="443"/>
      <c r="F45" s="1334"/>
      <c r="G45" s="443"/>
      <c r="H45" s="443"/>
      <c r="I45" s="1334"/>
      <c r="J45" s="443"/>
      <c r="K45" s="443"/>
      <c r="L45" s="1334"/>
      <c r="M45" s="443"/>
      <c r="N45" s="443"/>
      <c r="O45" s="1334"/>
      <c r="P45" s="443"/>
      <c r="Q45" s="443"/>
      <c r="R45" s="1334"/>
      <c r="S45" s="443"/>
      <c r="T45" s="443"/>
      <c r="U45" s="1334"/>
      <c r="V45" s="443"/>
      <c r="W45" s="443"/>
      <c r="X45" s="1334"/>
      <c r="Y45" s="443"/>
      <c r="Z45" s="443"/>
      <c r="AA45" s="1334"/>
    </row>
    <row r="46" spans="1:27">
      <c r="A46" s="353"/>
      <c r="B46" s="353"/>
      <c r="C46" s="354"/>
      <c r="D46" s="443"/>
      <c r="E46" s="443"/>
      <c r="F46" s="1334"/>
      <c r="G46" s="443"/>
      <c r="H46" s="443"/>
      <c r="I46" s="1334"/>
      <c r="J46" s="443"/>
      <c r="K46" s="443"/>
      <c r="L46" s="1334"/>
      <c r="M46" s="443"/>
      <c r="N46" s="443"/>
      <c r="O46" s="1334"/>
      <c r="P46" s="443"/>
      <c r="Q46" s="443"/>
      <c r="R46" s="1334"/>
      <c r="S46" s="443"/>
      <c r="T46" s="443"/>
      <c r="U46" s="1334"/>
      <c r="V46" s="443"/>
      <c r="W46" s="443"/>
      <c r="X46" s="1334"/>
      <c r="Y46" s="443"/>
      <c r="Z46" s="443"/>
      <c r="AA46" s="1334"/>
    </row>
    <row r="47" spans="1:27">
      <c r="A47" s="353"/>
      <c r="B47" s="353"/>
      <c r="C47" s="354"/>
      <c r="D47" s="443"/>
      <c r="E47" s="443"/>
      <c r="F47" s="1334"/>
      <c r="G47" s="443"/>
      <c r="H47" s="443"/>
      <c r="I47" s="1334"/>
      <c r="J47" s="443"/>
      <c r="K47" s="443"/>
      <c r="L47" s="1334"/>
      <c r="M47" s="443"/>
      <c r="N47" s="443"/>
      <c r="O47" s="1334"/>
      <c r="P47" s="443"/>
      <c r="Q47" s="443"/>
      <c r="R47" s="1334"/>
      <c r="S47" s="443"/>
      <c r="T47" s="443"/>
      <c r="U47" s="1334"/>
      <c r="V47" s="443"/>
      <c r="W47" s="443"/>
      <c r="X47" s="1334"/>
      <c r="Y47" s="443"/>
      <c r="Z47" s="443"/>
      <c r="AA47" s="1334"/>
    </row>
    <row r="48" spans="1:27">
      <c r="A48" s="353"/>
      <c r="B48" s="353"/>
      <c r="C48" s="377"/>
      <c r="D48" s="444"/>
      <c r="E48" s="444"/>
      <c r="F48" s="1335"/>
      <c r="G48" s="444"/>
      <c r="H48" s="444"/>
      <c r="I48" s="1335"/>
      <c r="J48" s="444"/>
      <c r="K48" s="444"/>
      <c r="L48" s="1335"/>
      <c r="M48" s="444"/>
      <c r="N48" s="444"/>
      <c r="O48" s="1335"/>
      <c r="P48" s="444"/>
      <c r="Q48" s="444"/>
      <c r="R48" s="1335"/>
      <c r="S48" s="444"/>
      <c r="T48" s="444"/>
      <c r="U48" s="1335"/>
      <c r="V48" s="444"/>
      <c r="W48" s="444"/>
      <c r="X48" s="1335"/>
      <c r="Y48" s="444"/>
      <c r="Z48" s="444"/>
      <c r="AA48" s="1335"/>
    </row>
    <row r="49" spans="1:27">
      <c r="A49" s="353"/>
      <c r="B49" s="353"/>
      <c r="C49" s="354"/>
      <c r="D49" s="443"/>
      <c r="E49" s="443"/>
      <c r="F49" s="1334"/>
      <c r="G49" s="443"/>
      <c r="H49" s="443"/>
      <c r="I49" s="1334"/>
      <c r="J49" s="443"/>
      <c r="K49" s="443"/>
      <c r="L49" s="1334"/>
      <c r="M49" s="443"/>
      <c r="N49" s="443"/>
      <c r="O49" s="1334"/>
      <c r="P49" s="443"/>
      <c r="Q49" s="443"/>
      <c r="R49" s="1334"/>
      <c r="S49" s="443"/>
      <c r="T49" s="443"/>
      <c r="U49" s="1334"/>
      <c r="V49" s="443"/>
      <c r="W49" s="443"/>
      <c r="X49" s="1334"/>
      <c r="Y49" s="443"/>
      <c r="Z49" s="443"/>
      <c r="AA49" s="1334"/>
    </row>
    <row r="50" spans="1:27">
      <c r="A50" s="353"/>
      <c r="B50" s="353"/>
      <c r="C50" s="354"/>
      <c r="D50" s="443"/>
      <c r="E50" s="443"/>
      <c r="F50" s="1334"/>
      <c r="G50" s="443"/>
      <c r="H50" s="443"/>
      <c r="I50" s="1334"/>
      <c r="J50" s="443"/>
      <c r="K50" s="443"/>
      <c r="L50" s="1334"/>
      <c r="M50" s="443"/>
      <c r="N50" s="443"/>
      <c r="O50" s="1334"/>
      <c r="P50" s="443"/>
      <c r="Q50" s="443"/>
      <c r="R50" s="1334"/>
      <c r="S50" s="443"/>
      <c r="T50" s="443"/>
      <c r="U50" s="1334"/>
      <c r="V50" s="443"/>
      <c r="W50" s="443"/>
      <c r="X50" s="1334"/>
      <c r="Y50" s="443"/>
      <c r="Z50" s="443"/>
      <c r="AA50" s="1334"/>
    </row>
    <row r="51" spans="1:27">
      <c r="A51" s="353"/>
      <c r="B51" s="353"/>
      <c r="C51" s="354"/>
      <c r="D51" s="445"/>
      <c r="E51" s="445"/>
      <c r="F51" s="1336"/>
      <c r="G51" s="445"/>
      <c r="H51" s="445"/>
      <c r="I51" s="1336"/>
      <c r="J51" s="445"/>
      <c r="K51" s="445"/>
      <c r="L51" s="1336"/>
      <c r="M51" s="445"/>
      <c r="N51" s="445"/>
      <c r="O51" s="1336"/>
      <c r="P51" s="445"/>
      <c r="Q51" s="445"/>
      <c r="R51" s="1336"/>
      <c r="S51" s="445"/>
      <c r="T51" s="445"/>
      <c r="U51" s="1336"/>
      <c r="V51" s="445"/>
      <c r="W51" s="445"/>
      <c r="X51" s="1336"/>
      <c r="Y51" s="445"/>
      <c r="Z51" s="445"/>
      <c r="AA51" s="1336"/>
    </row>
    <row r="52" spans="1:27">
      <c r="A52" s="353"/>
      <c r="B52" s="353"/>
      <c r="C52" s="377"/>
      <c r="D52" s="445"/>
      <c r="E52" s="445"/>
      <c r="F52" s="1336"/>
      <c r="G52" s="445"/>
      <c r="H52" s="445"/>
      <c r="I52" s="1336"/>
      <c r="J52" s="445"/>
      <c r="K52" s="445"/>
      <c r="L52" s="1336"/>
      <c r="M52" s="445"/>
      <c r="N52" s="445"/>
      <c r="O52" s="1336"/>
      <c r="P52" s="445"/>
      <c r="Q52" s="445"/>
      <c r="R52" s="1336"/>
      <c r="S52" s="445"/>
      <c r="T52" s="445"/>
      <c r="U52" s="1336"/>
      <c r="V52" s="445"/>
      <c r="W52" s="445"/>
      <c r="X52" s="1336"/>
      <c r="Y52" s="445"/>
      <c r="Z52" s="445"/>
      <c r="AA52" s="1336"/>
    </row>
    <row r="53" spans="1:27">
      <c r="A53" s="353"/>
      <c r="B53" s="353"/>
      <c r="C53" s="354"/>
      <c r="D53" s="445"/>
      <c r="E53" s="445"/>
      <c r="F53" s="1336"/>
      <c r="G53" s="445"/>
      <c r="H53" s="445"/>
      <c r="I53" s="1336"/>
      <c r="J53" s="445"/>
      <c r="K53" s="445"/>
      <c r="L53" s="1336"/>
      <c r="M53" s="445"/>
      <c r="N53" s="445"/>
      <c r="O53" s="1336"/>
      <c r="P53" s="445"/>
      <c r="Q53" s="445"/>
      <c r="R53" s="1336"/>
      <c r="S53" s="445"/>
      <c r="T53" s="445"/>
      <c r="U53" s="1336"/>
      <c r="V53" s="445"/>
      <c r="W53" s="445"/>
      <c r="X53" s="1336"/>
      <c r="Y53" s="445"/>
      <c r="Z53" s="445"/>
      <c r="AA53" s="1336"/>
    </row>
    <row r="54" spans="1:27">
      <c r="A54" s="353"/>
      <c r="B54" s="353"/>
      <c r="C54" s="354"/>
      <c r="D54" s="445"/>
      <c r="E54" s="445"/>
      <c r="F54" s="1336"/>
      <c r="G54" s="445"/>
      <c r="H54" s="445"/>
      <c r="I54" s="1336"/>
      <c r="J54" s="445"/>
      <c r="K54" s="445"/>
      <c r="L54" s="1336"/>
      <c r="M54" s="445"/>
      <c r="N54" s="445"/>
      <c r="O54" s="1336"/>
      <c r="P54" s="445"/>
      <c r="Q54" s="445"/>
      <c r="R54" s="1336"/>
      <c r="S54" s="445"/>
      <c r="T54" s="445"/>
      <c r="U54" s="1336"/>
      <c r="V54" s="445"/>
      <c r="W54" s="445"/>
      <c r="X54" s="1336"/>
      <c r="Y54" s="445"/>
      <c r="Z54" s="445"/>
      <c r="AA54" s="1336"/>
    </row>
    <row r="55" spans="1:27">
      <c r="A55" s="353"/>
      <c r="B55" s="353"/>
      <c r="C55" s="354"/>
      <c r="D55" s="445"/>
      <c r="E55" s="445"/>
      <c r="F55" s="1336"/>
      <c r="G55" s="445"/>
      <c r="H55" s="445"/>
      <c r="I55" s="1336"/>
      <c r="J55" s="445"/>
      <c r="K55" s="445"/>
      <c r="L55" s="1336"/>
      <c r="M55" s="445"/>
      <c r="N55" s="445"/>
      <c r="O55" s="1336"/>
      <c r="P55" s="445"/>
      <c r="Q55" s="445"/>
      <c r="R55" s="1336"/>
      <c r="S55" s="445"/>
      <c r="T55" s="445"/>
      <c r="U55" s="1336"/>
      <c r="V55" s="445"/>
      <c r="W55" s="445"/>
      <c r="X55" s="1336"/>
      <c r="Y55" s="445"/>
      <c r="Z55" s="445"/>
      <c r="AA55" s="1336"/>
    </row>
    <row r="56" spans="1:27">
      <c r="A56" s="353"/>
      <c r="B56" s="353"/>
      <c r="C56" s="355"/>
      <c r="D56" s="446"/>
      <c r="E56" s="446"/>
      <c r="F56" s="1337"/>
      <c r="G56" s="446"/>
      <c r="H56" s="446"/>
      <c r="I56" s="1337"/>
      <c r="J56" s="446"/>
      <c r="K56" s="446"/>
      <c r="L56" s="1337"/>
      <c r="M56" s="446"/>
      <c r="N56" s="446"/>
      <c r="O56" s="1337"/>
      <c r="P56" s="446"/>
      <c r="Q56" s="446"/>
      <c r="R56" s="1337"/>
      <c r="S56" s="446"/>
      <c r="T56" s="446"/>
      <c r="U56" s="1337"/>
      <c r="V56" s="446"/>
      <c r="W56" s="446"/>
      <c r="X56" s="1337"/>
      <c r="Y56" s="446"/>
      <c r="Z56" s="446"/>
      <c r="AA56" s="1337"/>
    </row>
    <row r="57" spans="1:27">
      <c r="A57" s="353"/>
      <c r="B57" s="353"/>
      <c r="C57" s="378"/>
      <c r="D57" s="355"/>
      <c r="E57" s="355"/>
      <c r="F57" s="1338"/>
      <c r="G57" s="355"/>
      <c r="H57" s="355"/>
      <c r="I57" s="1338"/>
      <c r="J57" s="355"/>
      <c r="K57" s="355"/>
      <c r="L57" s="1338"/>
      <c r="M57" s="355"/>
      <c r="N57" s="355"/>
      <c r="O57" s="1338"/>
      <c r="P57" s="355"/>
      <c r="Q57" s="355"/>
      <c r="R57" s="1338"/>
      <c r="S57" s="355"/>
      <c r="T57" s="355"/>
      <c r="U57" s="1338"/>
      <c r="V57" s="355"/>
      <c r="W57" s="355"/>
      <c r="X57" s="1338"/>
      <c r="Y57" s="355"/>
      <c r="Z57" s="355"/>
      <c r="AA57" s="1338"/>
    </row>
    <row r="58" spans="1:27">
      <c r="A58" s="353"/>
      <c r="B58" s="353"/>
      <c r="C58" s="378"/>
      <c r="D58" s="355"/>
      <c r="E58" s="355"/>
      <c r="F58" s="1338"/>
      <c r="G58" s="355"/>
      <c r="H58" s="355"/>
      <c r="I58" s="1338"/>
      <c r="J58" s="355"/>
      <c r="K58" s="355"/>
      <c r="L58" s="1338"/>
      <c r="M58" s="355"/>
      <c r="N58" s="355"/>
      <c r="O58" s="1338"/>
      <c r="P58" s="355"/>
      <c r="Q58" s="355"/>
      <c r="R58" s="1338"/>
      <c r="S58" s="355"/>
      <c r="T58" s="355"/>
      <c r="U58" s="1338"/>
      <c r="V58" s="355"/>
      <c r="W58" s="355"/>
      <c r="X58" s="1338"/>
      <c r="Y58" s="355"/>
      <c r="Z58" s="355"/>
      <c r="AA58" s="1338"/>
    </row>
    <row r="59" spans="1:27">
      <c r="A59" s="294"/>
      <c r="B59" s="294"/>
      <c r="C59" s="378"/>
      <c r="D59" s="294"/>
      <c r="E59" s="294"/>
      <c r="F59" s="1339"/>
      <c r="G59" s="294"/>
      <c r="H59" s="294"/>
      <c r="I59" s="1339"/>
      <c r="J59" s="294"/>
      <c r="K59" s="294"/>
      <c r="L59" s="1339"/>
      <c r="M59" s="294"/>
      <c r="N59" s="294"/>
      <c r="O59" s="1339"/>
      <c r="P59" s="294"/>
      <c r="Q59" s="294"/>
      <c r="R59" s="1339"/>
      <c r="S59" s="294"/>
      <c r="T59" s="294"/>
      <c r="U59" s="1339"/>
      <c r="V59" s="294"/>
      <c r="W59" s="294"/>
      <c r="X59" s="1339"/>
      <c r="Y59" s="294"/>
      <c r="Z59" s="294"/>
      <c r="AA59" s="1339"/>
    </row>
    <row r="60" spans="1:27">
      <c r="A60" s="294"/>
      <c r="B60" s="294"/>
      <c r="C60" s="294"/>
      <c r="D60" s="294"/>
      <c r="E60" s="294"/>
      <c r="F60" s="1339"/>
      <c r="G60" s="294"/>
      <c r="H60" s="294"/>
      <c r="I60" s="1339"/>
      <c r="J60" s="294"/>
      <c r="K60" s="294"/>
      <c r="L60" s="1339"/>
      <c r="M60" s="294"/>
      <c r="N60" s="294"/>
      <c r="O60" s="1339"/>
      <c r="P60" s="294"/>
      <c r="Q60" s="294"/>
      <c r="R60" s="1339"/>
      <c r="S60" s="294"/>
      <c r="T60" s="294"/>
      <c r="U60" s="1339"/>
      <c r="V60" s="294"/>
      <c r="W60" s="294"/>
      <c r="X60" s="1339"/>
      <c r="Y60" s="294"/>
      <c r="Z60" s="294"/>
      <c r="AA60" s="1339"/>
    </row>
    <row r="61" spans="1:27" ht="19.5">
      <c r="A61" s="294"/>
      <c r="B61" s="294"/>
      <c r="C61" s="293"/>
      <c r="D61" s="293"/>
      <c r="E61" s="293"/>
      <c r="F61" s="1340"/>
      <c r="G61" s="293"/>
      <c r="H61" s="293"/>
      <c r="I61" s="1340"/>
      <c r="J61" s="293"/>
      <c r="K61" s="293"/>
      <c r="L61" s="1340"/>
      <c r="M61" s="293"/>
      <c r="N61" s="293"/>
      <c r="O61" s="1340"/>
      <c r="P61" s="293"/>
      <c r="Q61" s="293"/>
      <c r="R61" s="1340"/>
      <c r="S61" s="293"/>
      <c r="T61" s="293"/>
      <c r="U61" s="1340"/>
      <c r="V61" s="293"/>
      <c r="W61" s="293"/>
      <c r="X61" s="1340"/>
      <c r="Y61" s="293"/>
      <c r="Z61" s="293"/>
      <c r="AA61" s="1340"/>
    </row>
    <row r="62" spans="1:27">
      <c r="A62" s="294"/>
      <c r="B62" s="294"/>
      <c r="C62" s="294"/>
      <c r="D62" s="294"/>
      <c r="E62" s="294"/>
      <c r="F62" s="1339"/>
      <c r="G62" s="294"/>
      <c r="H62" s="294"/>
      <c r="I62" s="1339"/>
      <c r="J62" s="294"/>
      <c r="K62" s="294"/>
      <c r="L62" s="1339"/>
      <c r="M62" s="294"/>
      <c r="N62" s="294"/>
      <c r="O62" s="1339"/>
      <c r="P62" s="294"/>
      <c r="Q62" s="294"/>
      <c r="R62" s="1339"/>
      <c r="S62" s="294"/>
      <c r="T62" s="294"/>
      <c r="U62" s="1339"/>
      <c r="V62" s="294"/>
      <c r="W62" s="294"/>
      <c r="X62" s="1339"/>
      <c r="Y62" s="294"/>
      <c r="Z62" s="294"/>
      <c r="AA62" s="1339"/>
    </row>
    <row r="63" spans="1:27">
      <c r="A63" s="294"/>
      <c r="B63" s="294"/>
      <c r="C63" s="294"/>
      <c r="D63" s="294"/>
      <c r="E63" s="294"/>
      <c r="F63" s="1339"/>
      <c r="G63" s="294"/>
      <c r="H63" s="294"/>
      <c r="I63" s="1339"/>
      <c r="J63" s="294"/>
      <c r="K63" s="294"/>
      <c r="L63" s="1339"/>
      <c r="M63" s="294"/>
      <c r="N63" s="294"/>
      <c r="O63" s="1339"/>
      <c r="P63" s="294"/>
      <c r="Q63" s="294"/>
      <c r="R63" s="1339"/>
      <c r="S63" s="294"/>
      <c r="T63" s="294"/>
      <c r="U63" s="1339"/>
      <c r="V63" s="294"/>
      <c r="W63" s="294"/>
      <c r="X63" s="1339"/>
      <c r="Y63" s="294"/>
      <c r="Z63" s="294"/>
      <c r="AA63" s="1339"/>
    </row>
    <row r="64" spans="1:27" ht="18">
      <c r="A64" s="294"/>
      <c r="B64" s="294"/>
      <c r="C64" s="356"/>
      <c r="D64" s="447"/>
      <c r="E64" s="447"/>
      <c r="F64" s="1341"/>
      <c r="G64" s="447"/>
      <c r="H64" s="447"/>
      <c r="I64" s="1341"/>
      <c r="J64" s="447"/>
      <c r="K64" s="447"/>
      <c r="L64" s="1341"/>
      <c r="M64" s="447"/>
      <c r="N64" s="447"/>
      <c r="O64" s="1341"/>
      <c r="P64" s="447"/>
      <c r="Q64" s="447"/>
      <c r="R64" s="1341"/>
      <c r="S64" s="447"/>
      <c r="T64" s="447"/>
      <c r="U64" s="1341"/>
      <c r="V64" s="447"/>
      <c r="W64" s="447"/>
      <c r="X64" s="1341"/>
      <c r="Y64" s="447"/>
      <c r="Z64" s="447"/>
      <c r="AA64" s="1341"/>
    </row>
    <row r="65" spans="1:27" ht="15.75">
      <c r="A65" s="294"/>
      <c r="B65" s="294"/>
      <c r="C65" s="379"/>
      <c r="D65" s="448"/>
      <c r="E65" s="448"/>
      <c r="F65" s="1342"/>
      <c r="G65" s="448"/>
      <c r="H65" s="448"/>
      <c r="I65" s="1342"/>
      <c r="J65" s="448"/>
      <c r="K65" s="448"/>
      <c r="L65" s="1342"/>
      <c r="M65" s="448"/>
      <c r="N65" s="448"/>
      <c r="O65" s="1342"/>
      <c r="P65" s="448"/>
      <c r="Q65" s="448"/>
      <c r="R65" s="1342"/>
      <c r="S65" s="448"/>
      <c r="T65" s="448"/>
      <c r="U65" s="1342"/>
      <c r="V65" s="448"/>
      <c r="W65" s="448"/>
      <c r="X65" s="1342"/>
      <c r="Y65" s="448"/>
      <c r="Z65" s="448"/>
      <c r="AA65" s="1342"/>
    </row>
    <row r="66" spans="1:27">
      <c r="A66" s="353"/>
      <c r="B66" s="353"/>
      <c r="C66" s="357"/>
      <c r="D66" s="451"/>
      <c r="E66" s="451"/>
      <c r="F66" s="1343"/>
      <c r="G66" s="451"/>
      <c r="H66" s="451"/>
      <c r="I66" s="1343"/>
      <c r="J66" s="451"/>
      <c r="K66" s="451"/>
      <c r="L66" s="1343"/>
      <c r="M66" s="451"/>
      <c r="N66" s="451"/>
      <c r="O66" s="1343"/>
      <c r="P66" s="451"/>
      <c r="Q66" s="451"/>
      <c r="R66" s="1343"/>
      <c r="S66" s="451"/>
      <c r="T66" s="451"/>
      <c r="U66" s="1343"/>
      <c r="V66" s="451"/>
      <c r="W66" s="451"/>
      <c r="X66" s="1343"/>
      <c r="Y66" s="451"/>
      <c r="Z66" s="451"/>
      <c r="AA66" s="1343"/>
    </row>
    <row r="67" spans="1:27">
      <c r="A67" s="353"/>
      <c r="B67" s="353"/>
      <c r="C67" s="376"/>
      <c r="D67" s="442"/>
      <c r="E67" s="442"/>
      <c r="F67" s="1344"/>
      <c r="G67" s="442"/>
      <c r="H67" s="442"/>
      <c r="I67" s="1344"/>
      <c r="J67" s="442"/>
      <c r="K67" s="442"/>
      <c r="L67" s="1344"/>
      <c r="M67" s="442"/>
      <c r="N67" s="442"/>
      <c r="O67" s="1344"/>
      <c r="P67" s="442"/>
      <c r="Q67" s="442"/>
      <c r="R67" s="1344"/>
      <c r="S67" s="442"/>
      <c r="T67" s="442"/>
      <c r="U67" s="1344"/>
      <c r="V67" s="442"/>
      <c r="W67" s="442"/>
      <c r="X67" s="1344"/>
      <c r="Y67" s="442"/>
      <c r="Z67" s="442"/>
      <c r="AA67" s="1344"/>
    </row>
    <row r="68" spans="1:27">
      <c r="A68" s="353"/>
      <c r="B68" s="353"/>
      <c r="C68" s="354"/>
      <c r="D68" s="443"/>
      <c r="E68" s="443"/>
      <c r="F68" s="1334"/>
      <c r="G68" s="443"/>
      <c r="H68" s="443"/>
      <c r="I68" s="1334"/>
      <c r="J68" s="443"/>
      <c r="K68" s="443"/>
      <c r="L68" s="1334"/>
      <c r="M68" s="443"/>
      <c r="N68" s="443"/>
      <c r="O68" s="1334"/>
      <c r="P68" s="443"/>
      <c r="Q68" s="443"/>
      <c r="R68" s="1334"/>
      <c r="S68" s="443"/>
      <c r="T68" s="443"/>
      <c r="U68" s="1334"/>
      <c r="V68" s="443"/>
      <c r="W68" s="443"/>
      <c r="X68" s="1334"/>
      <c r="Y68" s="443"/>
      <c r="Z68" s="443"/>
      <c r="AA68" s="1334"/>
    </row>
    <row r="69" spans="1:27">
      <c r="A69" s="353"/>
      <c r="B69" s="353"/>
      <c r="C69" s="354"/>
      <c r="D69" s="443"/>
      <c r="E69" s="443"/>
      <c r="F69" s="1334"/>
      <c r="G69" s="443"/>
      <c r="H69" s="443"/>
      <c r="I69" s="1334"/>
      <c r="J69" s="443"/>
      <c r="K69" s="443"/>
      <c r="L69" s="1334"/>
      <c r="M69" s="443"/>
      <c r="N69" s="443"/>
      <c r="O69" s="1334"/>
      <c r="P69" s="443"/>
      <c r="Q69" s="443"/>
      <c r="R69" s="1334"/>
      <c r="S69" s="443"/>
      <c r="T69" s="443"/>
      <c r="U69" s="1334"/>
      <c r="V69" s="443"/>
      <c r="W69" s="443"/>
      <c r="X69" s="1334"/>
      <c r="Y69" s="443"/>
      <c r="Z69" s="443"/>
      <c r="AA69" s="1334"/>
    </row>
    <row r="70" spans="1:27">
      <c r="A70" s="353"/>
      <c r="B70" s="353"/>
      <c r="C70" s="354"/>
      <c r="D70" s="443"/>
      <c r="E70" s="443"/>
      <c r="F70" s="1334"/>
      <c r="G70" s="443"/>
      <c r="H70" s="443"/>
      <c r="I70" s="1334"/>
      <c r="J70" s="443"/>
      <c r="K70" s="443"/>
      <c r="L70" s="1334"/>
      <c r="M70" s="443"/>
      <c r="N70" s="443"/>
      <c r="O70" s="1334"/>
      <c r="P70" s="443"/>
      <c r="Q70" s="443"/>
      <c r="R70" s="1334"/>
      <c r="S70" s="443"/>
      <c r="T70" s="443"/>
      <c r="U70" s="1334"/>
      <c r="V70" s="443"/>
      <c r="W70" s="443"/>
      <c r="X70" s="1334"/>
      <c r="Y70" s="443"/>
      <c r="Z70" s="443"/>
      <c r="AA70" s="1334"/>
    </row>
    <row r="71" spans="1:27">
      <c r="A71" s="353"/>
      <c r="B71" s="353"/>
      <c r="C71" s="354"/>
      <c r="D71" s="443"/>
      <c r="E71" s="443"/>
      <c r="F71" s="1334"/>
      <c r="G71" s="443"/>
      <c r="H71" s="443"/>
      <c r="I71" s="1334"/>
      <c r="J71" s="443"/>
      <c r="K71" s="443"/>
      <c r="L71" s="1334"/>
      <c r="M71" s="443"/>
      <c r="N71" s="443"/>
      <c r="O71" s="1334"/>
      <c r="P71" s="443"/>
      <c r="Q71" s="443"/>
      <c r="R71" s="1334"/>
      <c r="S71" s="443"/>
      <c r="T71" s="443"/>
      <c r="U71" s="1334"/>
      <c r="V71" s="443"/>
      <c r="W71" s="443"/>
      <c r="X71" s="1334"/>
      <c r="Y71" s="443"/>
      <c r="Z71" s="443"/>
      <c r="AA71" s="1334"/>
    </row>
    <row r="72" spans="1:27">
      <c r="A72" s="353"/>
      <c r="B72" s="353"/>
      <c r="C72" s="354"/>
      <c r="D72" s="443"/>
      <c r="E72" s="443"/>
      <c r="F72" s="1334"/>
      <c r="G72" s="443"/>
      <c r="H72" s="443"/>
      <c r="I72" s="1334"/>
      <c r="J72" s="443"/>
      <c r="K72" s="443"/>
      <c r="L72" s="1334"/>
      <c r="M72" s="443"/>
      <c r="N72" s="443"/>
      <c r="O72" s="1334"/>
      <c r="P72" s="443"/>
      <c r="Q72" s="443"/>
      <c r="R72" s="1334"/>
      <c r="S72" s="443"/>
      <c r="T72" s="443"/>
      <c r="U72" s="1334"/>
      <c r="V72" s="443"/>
      <c r="W72" s="443"/>
      <c r="X72" s="1334"/>
      <c r="Y72" s="443"/>
      <c r="Z72" s="443"/>
      <c r="AA72" s="1334"/>
    </row>
    <row r="73" spans="1:27">
      <c r="A73" s="353"/>
      <c r="B73" s="353"/>
      <c r="C73" s="377"/>
      <c r="D73" s="444"/>
      <c r="E73" s="444"/>
      <c r="F73" s="1335"/>
      <c r="G73" s="444"/>
      <c r="H73" s="444"/>
      <c r="I73" s="1335"/>
      <c r="J73" s="444"/>
      <c r="K73" s="444"/>
      <c r="L73" s="1335"/>
      <c r="M73" s="444"/>
      <c r="N73" s="444"/>
      <c r="O73" s="1335"/>
      <c r="P73" s="444"/>
      <c r="Q73" s="444"/>
      <c r="R73" s="1335"/>
      <c r="S73" s="444"/>
      <c r="T73" s="444"/>
      <c r="U73" s="1335"/>
      <c r="V73" s="444"/>
      <c r="W73" s="444"/>
      <c r="X73" s="1335"/>
      <c r="Y73" s="444"/>
      <c r="Z73" s="444"/>
      <c r="AA73" s="1335"/>
    </row>
    <row r="74" spans="1:27">
      <c r="A74" s="353"/>
      <c r="B74" s="353"/>
      <c r="C74" s="354"/>
      <c r="D74" s="443"/>
      <c r="E74" s="443"/>
      <c r="F74" s="1334"/>
      <c r="G74" s="443"/>
      <c r="H74" s="443"/>
      <c r="I74" s="1334"/>
      <c r="J74" s="443"/>
      <c r="K74" s="443"/>
      <c r="L74" s="1334"/>
      <c r="M74" s="443"/>
      <c r="N74" s="443"/>
      <c r="O74" s="1334"/>
      <c r="P74" s="443"/>
      <c r="Q74" s="443"/>
      <c r="R74" s="1334"/>
      <c r="S74" s="443"/>
      <c r="T74" s="443"/>
      <c r="U74" s="1334"/>
      <c r="V74" s="443"/>
      <c r="W74" s="443"/>
      <c r="X74" s="1334"/>
      <c r="Y74" s="443"/>
      <c r="Z74" s="443"/>
      <c r="AA74" s="1334"/>
    </row>
    <row r="75" spans="1:27">
      <c r="A75" s="353"/>
      <c r="B75" s="353"/>
      <c r="C75" s="354"/>
      <c r="D75" s="443"/>
      <c r="E75" s="443"/>
      <c r="F75" s="1334"/>
      <c r="G75" s="443"/>
      <c r="H75" s="443"/>
      <c r="I75" s="1334"/>
      <c r="J75" s="443"/>
      <c r="K75" s="443"/>
      <c r="L75" s="1334"/>
      <c r="M75" s="443"/>
      <c r="N75" s="443"/>
      <c r="O75" s="1334"/>
      <c r="P75" s="443"/>
      <c r="Q75" s="443"/>
      <c r="R75" s="1334"/>
      <c r="S75" s="443"/>
      <c r="T75" s="443"/>
      <c r="U75" s="1334"/>
      <c r="V75" s="443"/>
      <c r="W75" s="443"/>
      <c r="X75" s="1334"/>
      <c r="Y75" s="443"/>
      <c r="Z75" s="443"/>
      <c r="AA75" s="1334"/>
    </row>
    <row r="76" spans="1:27">
      <c r="A76" s="353"/>
      <c r="B76" s="353"/>
      <c r="C76" s="354"/>
      <c r="D76" s="445"/>
      <c r="E76" s="445"/>
      <c r="F76" s="1336"/>
      <c r="G76" s="445"/>
      <c r="H76" s="445"/>
      <c r="I76" s="1336"/>
      <c r="J76" s="445"/>
      <c r="K76" s="445"/>
      <c r="L76" s="1336"/>
      <c r="M76" s="445"/>
      <c r="N76" s="445"/>
      <c r="O76" s="1336"/>
      <c r="P76" s="445"/>
      <c r="Q76" s="445"/>
      <c r="R76" s="1336"/>
      <c r="S76" s="445"/>
      <c r="T76" s="445"/>
      <c r="U76" s="1336"/>
      <c r="V76" s="445"/>
      <c r="W76" s="445"/>
      <c r="X76" s="1336"/>
      <c r="Y76" s="445"/>
      <c r="Z76" s="445"/>
      <c r="AA76" s="1336"/>
    </row>
    <row r="77" spans="1:27">
      <c r="A77" s="353"/>
      <c r="B77" s="353"/>
      <c r="C77" s="377"/>
      <c r="D77" s="445"/>
      <c r="E77" s="445"/>
      <c r="F77" s="1336"/>
      <c r="G77" s="445"/>
      <c r="H77" s="445"/>
      <c r="I77" s="1336"/>
      <c r="J77" s="445"/>
      <c r="K77" s="445"/>
      <c r="L77" s="1336"/>
      <c r="M77" s="445"/>
      <c r="N77" s="445"/>
      <c r="O77" s="1336"/>
      <c r="P77" s="445"/>
      <c r="Q77" s="445"/>
      <c r="R77" s="1336"/>
      <c r="S77" s="445"/>
      <c r="T77" s="445"/>
      <c r="U77" s="1336"/>
      <c r="V77" s="445"/>
      <c r="W77" s="445"/>
      <c r="X77" s="1336"/>
      <c r="Y77" s="445"/>
      <c r="Z77" s="445"/>
      <c r="AA77" s="1336"/>
    </row>
    <row r="78" spans="1:27">
      <c r="A78" s="353"/>
      <c r="B78" s="353"/>
      <c r="C78" s="354"/>
      <c r="D78" s="445"/>
      <c r="E78" s="445"/>
      <c r="F78" s="1336"/>
      <c r="G78" s="445"/>
      <c r="H78" s="445"/>
      <c r="I78" s="1336"/>
      <c r="J78" s="445"/>
      <c r="K78" s="445"/>
      <c r="L78" s="1336"/>
      <c r="M78" s="445"/>
      <c r="N78" s="445"/>
      <c r="O78" s="1336"/>
      <c r="P78" s="445"/>
      <c r="Q78" s="445"/>
      <c r="R78" s="1336"/>
      <c r="S78" s="445"/>
      <c r="T78" s="445"/>
      <c r="U78" s="1336"/>
      <c r="V78" s="445"/>
      <c r="W78" s="445"/>
      <c r="X78" s="1336"/>
      <c r="Y78" s="445"/>
      <c r="Z78" s="445"/>
      <c r="AA78" s="1336"/>
    </row>
    <row r="79" spans="1:27">
      <c r="A79" s="353"/>
      <c r="B79" s="353"/>
      <c r="C79" s="354"/>
      <c r="D79" s="445"/>
      <c r="E79" s="445"/>
      <c r="F79" s="1336"/>
      <c r="G79" s="445"/>
      <c r="H79" s="445"/>
      <c r="I79" s="1336"/>
      <c r="J79" s="445"/>
      <c r="K79" s="445"/>
      <c r="L79" s="1336"/>
      <c r="M79" s="445"/>
      <c r="N79" s="445"/>
      <c r="O79" s="1336"/>
      <c r="P79" s="445"/>
      <c r="Q79" s="445"/>
      <c r="R79" s="1336"/>
      <c r="S79" s="445"/>
      <c r="T79" s="445"/>
      <c r="U79" s="1336"/>
      <c r="V79" s="445"/>
      <c r="W79" s="445"/>
      <c r="X79" s="1336"/>
      <c r="Y79" s="445"/>
      <c r="Z79" s="445"/>
      <c r="AA79" s="1336"/>
    </row>
    <row r="80" spans="1:27">
      <c r="A80" s="353"/>
      <c r="B80" s="353"/>
      <c r="C80" s="354"/>
      <c r="D80" s="445"/>
      <c r="E80" s="445"/>
      <c r="F80" s="1336"/>
      <c r="G80" s="445"/>
      <c r="H80" s="445"/>
      <c r="I80" s="1336"/>
      <c r="J80" s="445"/>
      <c r="K80" s="445"/>
      <c r="L80" s="1336"/>
      <c r="M80" s="445"/>
      <c r="N80" s="445"/>
      <c r="O80" s="1336"/>
      <c r="P80" s="445"/>
      <c r="Q80" s="445"/>
      <c r="R80" s="1336"/>
      <c r="S80" s="445"/>
      <c r="T80" s="445"/>
      <c r="U80" s="1336"/>
      <c r="V80" s="445"/>
      <c r="W80" s="445"/>
      <c r="X80" s="1336"/>
      <c r="Y80" s="445"/>
      <c r="Z80" s="445"/>
      <c r="AA80" s="1336"/>
    </row>
    <row r="81" spans="1:27">
      <c r="A81" s="353"/>
      <c r="B81" s="353"/>
      <c r="C81" s="354"/>
      <c r="D81" s="445"/>
      <c r="E81" s="445"/>
      <c r="F81" s="1336"/>
      <c r="G81" s="445"/>
      <c r="H81" s="445"/>
      <c r="I81" s="1336"/>
      <c r="J81" s="445"/>
      <c r="K81" s="445"/>
      <c r="L81" s="1336"/>
      <c r="M81" s="445"/>
      <c r="N81" s="445"/>
      <c r="O81" s="1336"/>
      <c r="P81" s="445"/>
      <c r="Q81" s="445"/>
      <c r="R81" s="1336"/>
      <c r="S81" s="445"/>
      <c r="T81" s="445"/>
      <c r="U81" s="1336"/>
      <c r="V81" s="445"/>
      <c r="W81" s="445"/>
      <c r="X81" s="1336"/>
      <c r="Y81" s="445"/>
      <c r="Z81" s="445"/>
      <c r="AA81" s="1336"/>
    </row>
    <row r="82" spans="1:27">
      <c r="A82" s="353"/>
      <c r="B82" s="353"/>
      <c r="C82" s="354"/>
      <c r="D82" s="445"/>
      <c r="E82" s="445"/>
      <c r="F82" s="1336"/>
      <c r="G82" s="445"/>
      <c r="H82" s="445"/>
      <c r="I82" s="1336"/>
      <c r="J82" s="445"/>
      <c r="K82" s="445"/>
      <c r="L82" s="1336"/>
      <c r="M82" s="445"/>
      <c r="N82" s="445"/>
      <c r="O82" s="1336"/>
      <c r="P82" s="445"/>
      <c r="Q82" s="445"/>
      <c r="R82" s="1336"/>
      <c r="S82" s="445"/>
      <c r="T82" s="445"/>
      <c r="U82" s="1336"/>
      <c r="V82" s="445"/>
      <c r="W82" s="445"/>
      <c r="X82" s="1336"/>
      <c r="Y82" s="445"/>
      <c r="Z82" s="445"/>
      <c r="AA82" s="1336"/>
    </row>
    <row r="83" spans="1:27">
      <c r="A83" s="353"/>
      <c r="B83" s="353"/>
      <c r="C83" s="355"/>
      <c r="D83" s="446"/>
      <c r="E83" s="446"/>
      <c r="F83" s="1337"/>
      <c r="G83" s="446"/>
      <c r="H83" s="446"/>
      <c r="I83" s="1337"/>
      <c r="J83" s="446"/>
      <c r="K83" s="446"/>
      <c r="L83" s="1337"/>
      <c r="M83" s="446"/>
      <c r="N83" s="446"/>
      <c r="O83" s="1337"/>
      <c r="P83" s="446"/>
      <c r="Q83" s="446"/>
      <c r="R83" s="1337"/>
      <c r="S83" s="446"/>
      <c r="T83" s="446"/>
      <c r="U83" s="1337"/>
      <c r="V83" s="446"/>
      <c r="W83" s="446"/>
      <c r="X83" s="1337"/>
      <c r="Y83" s="446"/>
      <c r="Z83" s="446"/>
      <c r="AA83" s="1337"/>
    </row>
    <row r="84" spans="1:27" ht="15.75">
      <c r="A84" s="294"/>
      <c r="B84" s="294"/>
      <c r="C84" s="379"/>
      <c r="D84" s="449"/>
      <c r="E84" s="449"/>
      <c r="F84" s="1345"/>
      <c r="G84" s="449"/>
      <c r="H84" s="449"/>
      <c r="I84" s="1345"/>
      <c r="J84" s="449"/>
      <c r="K84" s="449"/>
      <c r="L84" s="1345"/>
      <c r="M84" s="449"/>
      <c r="N84" s="449"/>
      <c r="O84" s="1345"/>
      <c r="P84" s="449"/>
      <c r="Q84" s="449"/>
      <c r="R84" s="1345"/>
      <c r="S84" s="449"/>
      <c r="T84" s="449"/>
      <c r="U84" s="1345"/>
      <c r="V84" s="449"/>
      <c r="W84" s="449"/>
      <c r="X84" s="1345"/>
      <c r="Y84" s="449"/>
      <c r="Z84" s="449"/>
      <c r="AA84" s="1345"/>
    </row>
    <row r="85" spans="1:27">
      <c r="A85" s="353"/>
      <c r="B85" s="353"/>
      <c r="C85" s="357"/>
      <c r="D85" s="451"/>
      <c r="E85" s="451"/>
      <c r="F85" s="1343"/>
      <c r="G85" s="451"/>
      <c r="H85" s="451"/>
      <c r="I85" s="1343"/>
      <c r="J85" s="451"/>
      <c r="K85" s="451"/>
      <c r="L85" s="1343"/>
      <c r="M85" s="451"/>
      <c r="N85" s="451"/>
      <c r="O85" s="1343"/>
      <c r="P85" s="451"/>
      <c r="Q85" s="451"/>
      <c r="R85" s="1343"/>
      <c r="S85" s="451"/>
      <c r="T85" s="451"/>
      <c r="U85" s="1343"/>
      <c r="V85" s="451"/>
      <c r="W85" s="451"/>
      <c r="X85" s="1343"/>
      <c r="Y85" s="451"/>
      <c r="Z85" s="451"/>
      <c r="AA85" s="1343"/>
    </row>
    <row r="86" spans="1:27">
      <c r="A86" s="353"/>
      <c r="B86" s="353"/>
      <c r="C86" s="376"/>
      <c r="D86" s="442"/>
      <c r="E86" s="442"/>
      <c r="F86" s="1344"/>
      <c r="G86" s="442"/>
      <c r="H86" s="442"/>
      <c r="I86" s="1344"/>
      <c r="J86" s="442"/>
      <c r="K86" s="442"/>
      <c r="L86" s="1344"/>
      <c r="M86" s="442"/>
      <c r="N86" s="442"/>
      <c r="O86" s="1344"/>
      <c r="P86" s="442"/>
      <c r="Q86" s="442"/>
      <c r="R86" s="1344"/>
      <c r="S86" s="442"/>
      <c r="T86" s="442"/>
      <c r="U86" s="1344"/>
      <c r="V86" s="442"/>
      <c r="W86" s="442"/>
      <c r="X86" s="1344"/>
      <c r="Y86" s="442"/>
      <c r="Z86" s="442"/>
      <c r="AA86" s="1344"/>
    </row>
    <row r="87" spans="1:27">
      <c r="A87" s="353"/>
      <c r="B87" s="353"/>
      <c r="C87" s="354"/>
      <c r="D87" s="443"/>
      <c r="E87" s="443"/>
      <c r="F87" s="1334"/>
      <c r="G87" s="443"/>
      <c r="H87" s="443"/>
      <c r="I87" s="1334"/>
      <c r="J87" s="443"/>
      <c r="K87" s="443"/>
      <c r="L87" s="1334"/>
      <c r="M87" s="443"/>
      <c r="N87" s="443"/>
      <c r="O87" s="1334"/>
      <c r="P87" s="443"/>
      <c r="Q87" s="443"/>
      <c r="R87" s="1334"/>
      <c r="S87" s="443"/>
      <c r="T87" s="443"/>
      <c r="U87" s="1334"/>
      <c r="V87" s="443"/>
      <c r="W87" s="443"/>
      <c r="X87" s="1334"/>
      <c r="Y87" s="443"/>
      <c r="Z87" s="443"/>
      <c r="AA87" s="1334"/>
    </row>
    <row r="88" spans="1:27">
      <c r="A88" s="353"/>
      <c r="B88" s="353"/>
      <c r="C88" s="354"/>
      <c r="D88" s="443"/>
      <c r="E88" s="443"/>
      <c r="F88" s="1334"/>
      <c r="G88" s="443"/>
      <c r="H88" s="443"/>
      <c r="I88" s="1334"/>
      <c r="J88" s="443"/>
      <c r="K88" s="443"/>
      <c r="L88" s="1334"/>
      <c r="M88" s="443"/>
      <c r="N88" s="443"/>
      <c r="O88" s="1334"/>
      <c r="P88" s="443"/>
      <c r="Q88" s="443"/>
      <c r="R88" s="1334"/>
      <c r="S88" s="443"/>
      <c r="T88" s="443"/>
      <c r="U88" s="1334"/>
      <c r="V88" s="443"/>
      <c r="W88" s="443"/>
      <c r="X88" s="1334"/>
      <c r="Y88" s="443"/>
      <c r="Z88" s="443"/>
      <c r="AA88" s="1334"/>
    </row>
    <row r="89" spans="1:27">
      <c r="A89" s="353"/>
      <c r="B89" s="353"/>
      <c r="C89" s="354"/>
      <c r="D89" s="443"/>
      <c r="E89" s="443"/>
      <c r="F89" s="1334"/>
      <c r="G89" s="443"/>
      <c r="H89" s="443"/>
      <c r="I89" s="1334"/>
      <c r="J89" s="443"/>
      <c r="K89" s="443"/>
      <c r="L89" s="1334"/>
      <c r="M89" s="443"/>
      <c r="N89" s="443"/>
      <c r="O89" s="1334"/>
      <c r="P89" s="443"/>
      <c r="Q89" s="443"/>
      <c r="R89" s="1334"/>
      <c r="S89" s="443"/>
      <c r="T89" s="443"/>
      <c r="U89" s="1334"/>
      <c r="V89" s="443"/>
      <c r="W89" s="443"/>
      <c r="X89" s="1334"/>
      <c r="Y89" s="443"/>
      <c r="Z89" s="443"/>
      <c r="AA89" s="1334"/>
    </row>
    <row r="90" spans="1:27">
      <c r="A90" s="353"/>
      <c r="B90" s="353"/>
      <c r="C90" s="354"/>
      <c r="D90" s="443"/>
      <c r="E90" s="443"/>
      <c r="F90" s="1334"/>
      <c r="G90" s="443"/>
      <c r="H90" s="443"/>
      <c r="I90" s="1334"/>
      <c r="J90" s="443"/>
      <c r="K90" s="443"/>
      <c r="L90" s="1334"/>
      <c r="M90" s="443"/>
      <c r="N90" s="443"/>
      <c r="O90" s="1334"/>
      <c r="P90" s="443"/>
      <c r="Q90" s="443"/>
      <c r="R90" s="1334"/>
      <c r="S90" s="443"/>
      <c r="T90" s="443"/>
      <c r="U90" s="1334"/>
      <c r="V90" s="443"/>
      <c r="W90" s="443"/>
      <c r="X90" s="1334"/>
      <c r="Y90" s="443"/>
      <c r="Z90" s="443"/>
      <c r="AA90" s="1334"/>
    </row>
    <row r="91" spans="1:27">
      <c r="A91" s="353"/>
      <c r="B91" s="353"/>
      <c r="C91" s="354"/>
      <c r="D91" s="443"/>
      <c r="E91" s="443"/>
      <c r="F91" s="1334"/>
      <c r="G91" s="443"/>
      <c r="H91" s="443"/>
      <c r="I91" s="1334"/>
      <c r="J91" s="443"/>
      <c r="K91" s="443"/>
      <c r="L91" s="1334"/>
      <c r="M91" s="443"/>
      <c r="N91" s="443"/>
      <c r="O91" s="1334"/>
      <c r="P91" s="443"/>
      <c r="Q91" s="443"/>
      <c r="R91" s="1334"/>
      <c r="S91" s="443"/>
      <c r="T91" s="443"/>
      <c r="U91" s="1334"/>
      <c r="V91" s="443"/>
      <c r="W91" s="443"/>
      <c r="X91" s="1334"/>
      <c r="Y91" s="443"/>
      <c r="Z91" s="443"/>
      <c r="AA91" s="1334"/>
    </row>
    <row r="92" spans="1:27">
      <c r="A92" s="353"/>
      <c r="B92" s="353"/>
      <c r="C92" s="377"/>
      <c r="D92" s="444"/>
      <c r="E92" s="444"/>
      <c r="F92" s="1335"/>
      <c r="G92" s="444"/>
      <c r="H92" s="444"/>
      <c r="I92" s="1335"/>
      <c r="J92" s="444"/>
      <c r="K92" s="444"/>
      <c r="L92" s="1335"/>
      <c r="M92" s="444"/>
      <c r="N92" s="444"/>
      <c r="O92" s="1335"/>
      <c r="P92" s="444"/>
      <c r="Q92" s="444"/>
      <c r="R92" s="1335"/>
      <c r="S92" s="444"/>
      <c r="T92" s="444"/>
      <c r="U92" s="1335"/>
      <c r="V92" s="444"/>
      <c r="W92" s="444"/>
      <c r="X92" s="1335"/>
      <c r="Y92" s="444"/>
      <c r="Z92" s="444"/>
      <c r="AA92" s="1335"/>
    </row>
    <row r="93" spans="1:27">
      <c r="A93" s="353"/>
      <c r="B93" s="353"/>
      <c r="C93" s="354"/>
      <c r="D93" s="443"/>
      <c r="E93" s="443"/>
      <c r="F93" s="1334"/>
      <c r="G93" s="443"/>
      <c r="H93" s="443"/>
      <c r="I93" s="1334"/>
      <c r="J93" s="443"/>
      <c r="K93" s="443"/>
      <c r="L93" s="1334"/>
      <c r="M93" s="443"/>
      <c r="N93" s="443"/>
      <c r="O93" s="1334"/>
      <c r="P93" s="443"/>
      <c r="Q93" s="443"/>
      <c r="R93" s="1334"/>
      <c r="S93" s="443"/>
      <c r="T93" s="443"/>
      <c r="U93" s="1334"/>
      <c r="V93" s="443"/>
      <c r="W93" s="443"/>
      <c r="X93" s="1334"/>
      <c r="Y93" s="443"/>
      <c r="Z93" s="443"/>
      <c r="AA93" s="1334"/>
    </row>
    <row r="94" spans="1:27">
      <c r="A94" s="353"/>
      <c r="B94" s="353"/>
      <c r="C94" s="354"/>
      <c r="D94" s="443"/>
      <c r="E94" s="443"/>
      <c r="F94" s="1334"/>
      <c r="G94" s="443"/>
      <c r="H94" s="443"/>
      <c r="I94" s="1334"/>
      <c r="J94" s="443"/>
      <c r="K94" s="443"/>
      <c r="L94" s="1334"/>
      <c r="M94" s="443"/>
      <c r="N94" s="443"/>
      <c r="O94" s="1334"/>
      <c r="P94" s="443"/>
      <c r="Q94" s="443"/>
      <c r="R94" s="1334"/>
      <c r="S94" s="443"/>
      <c r="T94" s="443"/>
      <c r="U94" s="1334"/>
      <c r="V94" s="443"/>
      <c r="W94" s="443"/>
      <c r="X94" s="1334"/>
      <c r="Y94" s="443"/>
      <c r="Z94" s="443"/>
      <c r="AA94" s="1334"/>
    </row>
    <row r="95" spans="1:27">
      <c r="A95" s="353"/>
      <c r="B95" s="353"/>
      <c r="C95" s="354"/>
      <c r="D95" s="445"/>
      <c r="E95" s="445"/>
      <c r="F95" s="1336"/>
      <c r="G95" s="445"/>
      <c r="H95" s="445"/>
      <c r="I95" s="1336"/>
      <c r="J95" s="445"/>
      <c r="K95" s="445"/>
      <c r="L95" s="1336"/>
      <c r="M95" s="445"/>
      <c r="N95" s="445"/>
      <c r="O95" s="1336"/>
      <c r="P95" s="445"/>
      <c r="Q95" s="445"/>
      <c r="R95" s="1336"/>
      <c r="S95" s="445"/>
      <c r="T95" s="445"/>
      <c r="U95" s="1336"/>
      <c r="V95" s="445"/>
      <c r="W95" s="445"/>
      <c r="X95" s="1336"/>
      <c r="Y95" s="445"/>
      <c r="Z95" s="445"/>
      <c r="AA95" s="1336"/>
    </row>
    <row r="96" spans="1:27">
      <c r="A96" s="353"/>
      <c r="B96" s="353"/>
      <c r="C96" s="377"/>
      <c r="D96" s="445"/>
      <c r="E96" s="445"/>
      <c r="F96" s="1336"/>
      <c r="G96" s="445"/>
      <c r="H96" s="445"/>
      <c r="I96" s="1336"/>
      <c r="J96" s="445"/>
      <c r="K96" s="445"/>
      <c r="L96" s="1336"/>
      <c r="M96" s="445"/>
      <c r="N96" s="445"/>
      <c r="O96" s="1336"/>
      <c r="P96" s="445"/>
      <c r="Q96" s="445"/>
      <c r="R96" s="1336"/>
      <c r="S96" s="445"/>
      <c r="T96" s="445"/>
      <c r="U96" s="1336"/>
      <c r="V96" s="445"/>
      <c r="W96" s="445"/>
      <c r="X96" s="1336"/>
      <c r="Y96" s="445"/>
      <c r="Z96" s="445"/>
      <c r="AA96" s="1336"/>
    </row>
    <row r="97" spans="1:27">
      <c r="A97" s="353"/>
      <c r="B97" s="353"/>
      <c r="C97" s="354"/>
      <c r="D97" s="445"/>
      <c r="E97" s="445"/>
      <c r="F97" s="1336"/>
      <c r="G97" s="445"/>
      <c r="H97" s="445"/>
      <c r="I97" s="1336"/>
      <c r="J97" s="445"/>
      <c r="K97" s="445"/>
      <c r="L97" s="1336"/>
      <c r="M97" s="445"/>
      <c r="N97" s="445"/>
      <c r="O97" s="1336"/>
      <c r="P97" s="445"/>
      <c r="Q97" s="445"/>
      <c r="R97" s="1336"/>
      <c r="S97" s="445"/>
      <c r="T97" s="445"/>
      <c r="U97" s="1336"/>
      <c r="V97" s="445"/>
      <c r="W97" s="445"/>
      <c r="X97" s="1336"/>
      <c r="Y97" s="445"/>
      <c r="Z97" s="445"/>
      <c r="AA97" s="1336"/>
    </row>
    <row r="98" spans="1:27">
      <c r="A98" s="353"/>
      <c r="B98" s="353"/>
      <c r="C98" s="354"/>
      <c r="D98" s="445"/>
      <c r="E98" s="445"/>
      <c r="F98" s="1336"/>
      <c r="G98" s="445"/>
      <c r="H98" s="445"/>
      <c r="I98" s="1336"/>
      <c r="J98" s="445"/>
      <c r="K98" s="445"/>
      <c r="L98" s="1336"/>
      <c r="M98" s="445"/>
      <c r="N98" s="445"/>
      <c r="O98" s="1336"/>
      <c r="P98" s="445"/>
      <c r="Q98" s="445"/>
      <c r="R98" s="1336"/>
      <c r="S98" s="445"/>
      <c r="T98" s="445"/>
      <c r="U98" s="1336"/>
      <c r="V98" s="445"/>
      <c r="W98" s="445"/>
      <c r="X98" s="1336"/>
      <c r="Y98" s="445"/>
      <c r="Z98" s="445"/>
      <c r="AA98" s="1336"/>
    </row>
    <row r="99" spans="1:27">
      <c r="A99" s="353"/>
      <c r="B99" s="353"/>
      <c r="C99" s="354"/>
      <c r="D99" s="445"/>
      <c r="E99" s="445"/>
      <c r="F99" s="1336"/>
      <c r="G99" s="445"/>
      <c r="H99" s="445"/>
      <c r="I99" s="1336"/>
      <c r="J99" s="445"/>
      <c r="K99" s="445"/>
      <c r="L99" s="1336"/>
      <c r="M99" s="445"/>
      <c r="N99" s="445"/>
      <c r="O99" s="1336"/>
      <c r="P99" s="445"/>
      <c r="Q99" s="445"/>
      <c r="R99" s="1336"/>
      <c r="S99" s="445"/>
      <c r="T99" s="445"/>
      <c r="U99" s="1336"/>
      <c r="V99" s="445"/>
      <c r="W99" s="445"/>
      <c r="X99" s="1336"/>
      <c r="Y99" s="445"/>
      <c r="Z99" s="445"/>
      <c r="AA99" s="1336"/>
    </row>
    <row r="100" spans="1:27">
      <c r="A100" s="353"/>
      <c r="B100" s="353"/>
      <c r="C100" s="355"/>
      <c r="D100" s="446"/>
      <c r="E100" s="446"/>
      <c r="F100" s="1337"/>
      <c r="G100" s="446"/>
      <c r="H100" s="446"/>
      <c r="I100" s="1337"/>
      <c r="J100" s="446"/>
      <c r="K100" s="446"/>
      <c r="L100" s="1337"/>
      <c r="M100" s="446"/>
      <c r="N100" s="446"/>
      <c r="O100" s="1337"/>
      <c r="P100" s="446"/>
      <c r="Q100" s="446"/>
      <c r="R100" s="1337"/>
      <c r="S100" s="446"/>
      <c r="T100" s="446"/>
      <c r="U100" s="1337"/>
      <c r="V100" s="446"/>
      <c r="W100" s="446"/>
      <c r="X100" s="1337"/>
      <c r="Y100" s="446"/>
      <c r="Z100" s="446"/>
      <c r="AA100" s="1337"/>
    </row>
    <row r="101" spans="1:27">
      <c r="A101" s="353"/>
      <c r="B101" s="353"/>
      <c r="C101" s="378"/>
      <c r="D101" s="355"/>
      <c r="E101" s="355"/>
      <c r="F101" s="1338"/>
      <c r="G101" s="355"/>
      <c r="H101" s="355"/>
      <c r="I101" s="1338"/>
      <c r="J101" s="355"/>
      <c r="K101" s="355"/>
      <c r="L101" s="1338"/>
      <c r="M101" s="355"/>
      <c r="N101" s="355"/>
      <c r="O101" s="1338"/>
      <c r="P101" s="355"/>
      <c r="Q101" s="355"/>
      <c r="R101" s="1338"/>
      <c r="S101" s="355"/>
      <c r="T101" s="355"/>
      <c r="U101" s="1338"/>
      <c r="V101" s="355"/>
      <c r="W101" s="355"/>
      <c r="X101" s="1338"/>
      <c r="Y101" s="355"/>
      <c r="Z101" s="355"/>
      <c r="AA101" s="1338"/>
    </row>
    <row r="102" spans="1:27">
      <c r="A102" s="353"/>
      <c r="B102" s="353"/>
      <c r="C102" s="378"/>
      <c r="D102" s="355"/>
      <c r="E102" s="355"/>
      <c r="F102" s="1338"/>
      <c r="G102" s="355"/>
      <c r="H102" s="355"/>
      <c r="I102" s="1338"/>
      <c r="J102" s="355"/>
      <c r="K102" s="355"/>
      <c r="L102" s="1338"/>
      <c r="M102" s="355"/>
      <c r="N102" s="355"/>
      <c r="O102" s="1338"/>
      <c r="P102" s="355"/>
      <c r="Q102" s="355"/>
      <c r="R102" s="1338"/>
      <c r="S102" s="355"/>
      <c r="T102" s="355"/>
      <c r="U102" s="1338"/>
      <c r="V102" s="355"/>
      <c r="W102" s="355"/>
      <c r="X102" s="1338"/>
      <c r="Y102" s="355"/>
      <c r="Z102" s="355"/>
      <c r="AA102" s="1338"/>
    </row>
    <row r="103" spans="1:27">
      <c r="A103" s="294"/>
      <c r="B103" s="294"/>
      <c r="C103" s="378"/>
      <c r="D103" s="294"/>
      <c r="E103" s="294"/>
      <c r="F103" s="1339"/>
      <c r="G103" s="294"/>
      <c r="H103" s="294"/>
      <c r="I103" s="1339"/>
      <c r="J103" s="294"/>
      <c r="K103" s="294"/>
      <c r="L103" s="1339"/>
      <c r="M103" s="294"/>
      <c r="N103" s="294"/>
      <c r="O103" s="1339"/>
      <c r="P103" s="294"/>
      <c r="Q103" s="294"/>
      <c r="R103" s="1339"/>
      <c r="S103" s="294"/>
      <c r="T103" s="294"/>
      <c r="U103" s="1339"/>
      <c r="V103" s="294"/>
      <c r="W103" s="294"/>
      <c r="X103" s="1339"/>
      <c r="Y103" s="294"/>
      <c r="Z103" s="294"/>
      <c r="AA103" s="1339"/>
    </row>
    <row r="104" spans="1:27">
      <c r="A104" s="294"/>
      <c r="B104" s="294"/>
      <c r="C104" s="294"/>
      <c r="D104" s="294"/>
      <c r="E104" s="294"/>
      <c r="F104" s="1339"/>
      <c r="G104" s="294"/>
      <c r="H104" s="294"/>
      <c r="I104" s="1339"/>
      <c r="J104" s="294"/>
      <c r="K104" s="294"/>
      <c r="L104" s="1339"/>
      <c r="M104" s="294"/>
      <c r="N104" s="294"/>
      <c r="O104" s="1339"/>
      <c r="P104" s="294"/>
      <c r="Q104" s="294"/>
      <c r="R104" s="1339"/>
      <c r="S104" s="294"/>
      <c r="T104" s="294"/>
      <c r="U104" s="1339"/>
      <c r="V104" s="294"/>
      <c r="W104" s="294"/>
      <c r="X104" s="1339"/>
      <c r="Y104" s="294"/>
      <c r="Z104" s="294"/>
      <c r="AA104" s="1339"/>
    </row>
    <row r="105" spans="1:27">
      <c r="A105" s="294"/>
      <c r="B105" s="294"/>
      <c r="C105" s="294"/>
      <c r="D105" s="294"/>
      <c r="E105" s="294"/>
      <c r="F105" s="1339"/>
      <c r="G105" s="294"/>
      <c r="H105" s="294"/>
      <c r="I105" s="1339"/>
      <c r="J105" s="294"/>
      <c r="K105" s="294"/>
      <c r="L105" s="1339"/>
      <c r="M105" s="294"/>
      <c r="N105" s="294"/>
      <c r="O105" s="1339"/>
      <c r="P105" s="294"/>
      <c r="Q105" s="294"/>
      <c r="R105" s="1339"/>
      <c r="S105" s="294"/>
      <c r="T105" s="294"/>
      <c r="U105" s="1339"/>
      <c r="V105" s="294"/>
      <c r="W105" s="294"/>
      <c r="X105" s="1339"/>
      <c r="Y105" s="294"/>
      <c r="Z105" s="294"/>
      <c r="AA105" s="1339"/>
    </row>
  </sheetData>
  <mergeCells count="16">
    <mergeCell ref="Y24:AA24"/>
    <mergeCell ref="S24:U24"/>
    <mergeCell ref="V24:X24"/>
    <mergeCell ref="P24:R24"/>
    <mergeCell ref="M24:O24"/>
    <mergeCell ref="J24:L24"/>
    <mergeCell ref="G4:I4"/>
    <mergeCell ref="D4:F4"/>
    <mergeCell ref="J4:L4"/>
    <mergeCell ref="D24:F24"/>
    <mergeCell ref="G24:I24"/>
    <mergeCell ref="Y4:AA4"/>
    <mergeCell ref="S4:U4"/>
    <mergeCell ref="V4:X4"/>
    <mergeCell ref="M4:O4"/>
    <mergeCell ref="P4:R4"/>
  </mergeCells>
  <phoneticPr fontId="3" type="noConversion"/>
  <pageMargins left="0.43307086614173229" right="0.23622047244094491" top="0.62992125984251968" bottom="0.35433070866141736" header="0.15748031496062992" footer="0.15748031496062992"/>
  <pageSetup paperSize="9" scale="58" orientation="landscape" useFirstPageNumber="1" verticalDpi="0" r:id="rId1"/>
  <headerFooter>
    <oddHeader>&amp;R&amp;"Trebuchet MS,보통"&amp;12
www.wooribank.com</oddHeader>
    <oddFooter>&amp;R&amp;"Trebuchet MS,보통"Page 12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7"/>
  <sheetViews>
    <sheetView showGridLines="0" view="pageBreakPreview" zoomScale="80" zoomScaleNormal="90" zoomScaleSheetLayoutView="80" workbookViewId="0">
      <selection activeCell="T6" sqref="T6:U6"/>
    </sheetView>
  </sheetViews>
  <sheetFormatPr defaultRowHeight="15"/>
  <cols>
    <col min="1" max="1" width="20.5703125" style="474" customWidth="1"/>
    <col min="2" max="2" width="4" style="474" customWidth="1"/>
    <col min="3" max="3" width="24" style="474" customWidth="1"/>
    <col min="4" max="21" width="9.140625" style="474" customWidth="1"/>
    <col min="22" max="22" width="1.7109375" style="474" customWidth="1"/>
    <col min="23" max="16384" width="9.140625" style="474"/>
  </cols>
  <sheetData>
    <row r="1" spans="1:23" s="520" customFormat="1" ht="30" customHeight="1">
      <c r="A1" s="499"/>
      <c r="B1" s="519"/>
      <c r="C1" s="1479" t="s">
        <v>237</v>
      </c>
      <c r="D1" s="1480"/>
      <c r="E1" s="1480"/>
      <c r="F1" s="1480"/>
      <c r="G1" s="1480"/>
      <c r="H1" s="1480"/>
      <c r="I1" s="1480"/>
      <c r="J1" s="1480"/>
      <c r="K1" s="1480"/>
      <c r="L1" s="1480"/>
      <c r="M1" s="1480"/>
      <c r="N1" s="1480"/>
      <c r="O1" s="1480"/>
      <c r="P1" s="1480"/>
      <c r="Q1" s="1480"/>
      <c r="R1" s="1480"/>
      <c r="S1" s="1480"/>
      <c r="T1" s="1480"/>
      <c r="U1" s="1366"/>
      <c r="V1" s="1366"/>
      <c r="W1" s="524"/>
    </row>
    <row r="2" spans="1:23" ht="18">
      <c r="A2" s="481"/>
      <c r="C2" s="523"/>
      <c r="D2" s="522"/>
      <c r="E2" s="522"/>
      <c r="F2" s="522"/>
      <c r="G2" s="522"/>
      <c r="H2" s="522"/>
      <c r="I2" s="522"/>
      <c r="J2" s="522"/>
      <c r="K2" s="522"/>
      <c r="L2" s="522"/>
      <c r="M2" s="522"/>
      <c r="N2" s="522"/>
      <c r="O2" s="522"/>
      <c r="P2" s="522"/>
      <c r="Q2" s="522"/>
      <c r="R2" s="522"/>
      <c r="S2" s="522"/>
      <c r="T2" s="522"/>
      <c r="U2" s="615"/>
    </row>
    <row r="3" spans="1:23" ht="18">
      <c r="A3" s="481"/>
      <c r="C3" s="518"/>
    </row>
    <row r="4" spans="1:23" ht="27.75" customHeight="1">
      <c r="A4" s="481"/>
      <c r="C4" s="525"/>
      <c r="D4" s="507"/>
      <c r="F4" s="507"/>
      <c r="H4" s="507"/>
      <c r="J4" s="507"/>
      <c r="L4" s="507"/>
      <c r="N4" s="507"/>
      <c r="P4" s="507"/>
      <c r="R4" s="507"/>
      <c r="T4" s="507"/>
    </row>
    <row r="5" spans="1:23" ht="15.75">
      <c r="A5" s="481"/>
      <c r="C5" s="525"/>
      <c r="D5" s="507"/>
      <c r="F5" s="507"/>
      <c r="H5" s="507"/>
      <c r="J5" s="507"/>
      <c r="L5" s="507"/>
      <c r="N5" s="507"/>
      <c r="P5" s="507"/>
      <c r="R5" s="507"/>
      <c r="T5" s="507"/>
    </row>
    <row r="6" spans="1:23" s="478" customFormat="1" ht="24" customHeight="1">
      <c r="A6" s="483"/>
      <c r="C6" s="515" t="s">
        <v>5</v>
      </c>
      <c r="D6" s="1472" t="s">
        <v>432</v>
      </c>
      <c r="E6" s="1472"/>
      <c r="F6" s="1472" t="s">
        <v>420</v>
      </c>
      <c r="G6" s="1472"/>
      <c r="H6" s="1472" t="s">
        <v>421</v>
      </c>
      <c r="I6" s="1472"/>
      <c r="J6" s="1472" t="s">
        <v>414</v>
      </c>
      <c r="K6" s="1472"/>
      <c r="L6" s="1472" t="s">
        <v>415</v>
      </c>
      <c r="M6" s="1472"/>
      <c r="N6" s="1472" t="s">
        <v>416</v>
      </c>
      <c r="O6" s="1472"/>
      <c r="P6" s="1472" t="s">
        <v>417</v>
      </c>
      <c r="Q6" s="1472"/>
      <c r="R6" s="1472" t="s">
        <v>418</v>
      </c>
      <c r="S6" s="1472"/>
      <c r="T6" s="1472" t="s">
        <v>461</v>
      </c>
      <c r="U6" s="1472"/>
    </row>
    <row r="7" spans="1:23" s="478" customFormat="1" ht="24" customHeight="1">
      <c r="A7" s="483"/>
      <c r="C7" s="476" t="s">
        <v>163</v>
      </c>
      <c r="D7" s="69" t="s">
        <v>239</v>
      </c>
      <c r="E7" s="70" t="s">
        <v>4</v>
      </c>
      <c r="F7" s="69" t="s">
        <v>197</v>
      </c>
      <c r="G7" s="70" t="s">
        <v>4</v>
      </c>
      <c r="H7" s="69" t="s">
        <v>197</v>
      </c>
      <c r="I7" s="70" t="s">
        <v>34</v>
      </c>
      <c r="J7" s="516" t="s">
        <v>197</v>
      </c>
      <c r="K7" s="516" t="s">
        <v>4</v>
      </c>
      <c r="L7" s="516" t="s">
        <v>197</v>
      </c>
      <c r="M7" s="516" t="s">
        <v>4</v>
      </c>
      <c r="N7" s="516" t="s">
        <v>197</v>
      </c>
      <c r="O7" s="516" t="s">
        <v>4</v>
      </c>
      <c r="P7" s="516" t="s">
        <v>197</v>
      </c>
      <c r="Q7" s="516" t="s">
        <v>4</v>
      </c>
      <c r="R7" s="516" t="s">
        <v>197</v>
      </c>
      <c r="S7" s="516" t="s">
        <v>4</v>
      </c>
      <c r="T7" s="516" t="s">
        <v>197</v>
      </c>
      <c r="U7" s="516" t="s">
        <v>4</v>
      </c>
    </row>
    <row r="8" spans="1:23" s="478" customFormat="1" ht="32.25" customHeight="1">
      <c r="A8" s="483"/>
      <c r="C8" s="496" t="s">
        <v>240</v>
      </c>
      <c r="D8" s="1056">
        <v>227039.5</v>
      </c>
      <c r="E8" s="1057">
        <f>D8/D13*100</f>
        <v>98.188635384279792</v>
      </c>
      <c r="F8" s="1056">
        <v>226544.1</v>
      </c>
      <c r="G8" s="1057">
        <f>F8/F13*100</f>
        <v>98.355460813087205</v>
      </c>
      <c r="H8" s="1058">
        <v>228584.3</v>
      </c>
      <c r="I8" s="1057">
        <f>H8/H13*100</f>
        <v>98.370365333726951</v>
      </c>
      <c r="J8" s="1061">
        <v>232120.8</v>
      </c>
      <c r="K8" s="1057">
        <f>J8/J13*100</f>
        <v>98.298957895735356</v>
      </c>
      <c r="L8" s="1061">
        <v>234795.85500000001</v>
      </c>
      <c r="M8" s="1212">
        <f>L8/L13*100</f>
        <v>98.439006502635863</v>
      </c>
      <c r="N8" s="1058">
        <v>237920</v>
      </c>
      <c r="O8" s="1064">
        <f>N8/N13*100</f>
        <v>98.453593316146438</v>
      </c>
      <c r="P8" s="1061">
        <v>241449.9</v>
      </c>
      <c r="Q8" s="1213">
        <f>P8/P13*100</f>
        <v>98.42435364787832</v>
      </c>
      <c r="R8" s="1408">
        <v>244208.47400000002</v>
      </c>
      <c r="S8" s="1409">
        <f>R8/R13*100</f>
        <v>98.453553152519333</v>
      </c>
      <c r="T8" s="1239">
        <v>250592.9</v>
      </c>
      <c r="U8" s="1410">
        <f>T8/T13*100</f>
        <v>98.547891463686071</v>
      </c>
    </row>
    <row r="9" spans="1:23" s="478" customFormat="1" ht="32.25" customHeight="1">
      <c r="A9" s="483"/>
      <c r="C9" s="496" t="s">
        <v>241</v>
      </c>
      <c r="D9" s="1056">
        <v>1906.4</v>
      </c>
      <c r="E9" s="1057">
        <f>D9/D13*100</f>
        <v>0.8244680529008872</v>
      </c>
      <c r="F9" s="1056">
        <v>1780.8</v>
      </c>
      <c r="G9" s="1057">
        <f>F9/F13*100</f>
        <v>0.77314485177917092</v>
      </c>
      <c r="H9" s="1058">
        <v>1804.6</v>
      </c>
      <c r="I9" s="1057">
        <f>H9/H13*100</f>
        <v>0.77660259817163146</v>
      </c>
      <c r="J9" s="1061">
        <v>2184.6999999999998</v>
      </c>
      <c r="K9" s="1057">
        <f>J9/J13*100</f>
        <v>0.9251809114685674</v>
      </c>
      <c r="L9" s="1061">
        <v>1706.18</v>
      </c>
      <c r="M9" s="1212">
        <f>L9/L13*100</f>
        <v>0.71532210019068376</v>
      </c>
      <c r="N9" s="1058">
        <v>1748</v>
      </c>
      <c r="O9" s="1064">
        <f>N9/N13*100</f>
        <v>0.72333927839872214</v>
      </c>
      <c r="P9" s="1061">
        <v>2508.3000000000002</v>
      </c>
      <c r="Q9" s="1213">
        <f>P9/P13*100</f>
        <v>1.0224804659474833</v>
      </c>
      <c r="R9" s="1408">
        <v>2562.268</v>
      </c>
      <c r="S9" s="1409">
        <f>R9/R13*100</f>
        <v>1.0329878590904236</v>
      </c>
      <c r="T9" s="1239">
        <v>2314.9</v>
      </c>
      <c r="U9" s="1410">
        <f>T9/T13*100</f>
        <v>0.91035505774220615</v>
      </c>
    </row>
    <row r="10" spans="1:23" s="478" customFormat="1" ht="32.25" customHeight="1">
      <c r="A10" s="483"/>
      <c r="C10" s="496" t="s">
        <v>242</v>
      </c>
      <c r="D10" s="1056">
        <v>885.43999999999994</v>
      </c>
      <c r="E10" s="1057">
        <f>D10/D13*100</f>
        <v>0.38292960174179685</v>
      </c>
      <c r="F10" s="1056">
        <v>793.9</v>
      </c>
      <c r="G10" s="1057">
        <f>F10/F13*100</f>
        <v>0.34467638018165087</v>
      </c>
      <c r="H10" s="1058">
        <v>794.5</v>
      </c>
      <c r="I10" s="1057">
        <f>H10/H13*100</f>
        <v>0.3419099879460053</v>
      </c>
      <c r="J10" s="1061">
        <v>739.1</v>
      </c>
      <c r="K10" s="1057">
        <f>J10/J13*100</f>
        <v>0.31299547382543064</v>
      </c>
      <c r="L10" s="1061">
        <v>737.94600000000003</v>
      </c>
      <c r="M10" s="1212">
        <f>L10/L13*100</f>
        <v>0.30938651405321493</v>
      </c>
      <c r="N10" s="1058">
        <v>696</v>
      </c>
      <c r="O10" s="1064">
        <f>N10/N13*100</f>
        <v>0.28801152046081846</v>
      </c>
      <c r="P10" s="1061">
        <v>620.79999999999995</v>
      </c>
      <c r="Q10" s="1213">
        <f>P10/P13*100</f>
        <v>0.25306218285699378</v>
      </c>
      <c r="R10" s="1408">
        <v>613.34100000000001</v>
      </c>
      <c r="S10" s="1409">
        <f>R10/R13*100</f>
        <v>0.24727070176983032</v>
      </c>
      <c r="T10" s="1239">
        <v>610.79999999999995</v>
      </c>
      <c r="U10" s="1410">
        <f>T10/T13*100</f>
        <v>0.24020254407056008</v>
      </c>
    </row>
    <row r="11" spans="1:23" s="478" customFormat="1" ht="32.25" customHeight="1">
      <c r="A11" s="483"/>
      <c r="C11" s="496" t="s">
        <v>243</v>
      </c>
      <c r="D11" s="1056">
        <v>911.83999999999992</v>
      </c>
      <c r="E11" s="1057">
        <f>D11/D13*100</f>
        <v>0.39434691006984102</v>
      </c>
      <c r="F11" s="1056">
        <v>746</v>
      </c>
      <c r="G11" s="1057">
        <f>F11/F13*100</f>
        <v>0.32388031189760863</v>
      </c>
      <c r="H11" s="1058">
        <v>761.6</v>
      </c>
      <c r="I11" s="1057">
        <f>H11/H13*100</f>
        <v>0.3277516007799593</v>
      </c>
      <c r="J11" s="1061">
        <v>695.4</v>
      </c>
      <c r="K11" s="1057">
        <f>J11/J13*100</f>
        <v>0.29448931470464673</v>
      </c>
      <c r="L11" s="1061">
        <v>970.38699999999994</v>
      </c>
      <c r="M11" s="1212">
        <f>L11/L13*100</f>
        <v>0.40683823912936318</v>
      </c>
      <c r="N11" s="1058">
        <v>995</v>
      </c>
      <c r="O11" s="1064">
        <f>N11/N13*100</f>
        <v>0.4117406075553367</v>
      </c>
      <c r="P11" s="1061">
        <v>474</v>
      </c>
      <c r="Q11" s="1213">
        <f>P11/P13*100</f>
        <v>0.19322080327676394</v>
      </c>
      <c r="R11" s="1408">
        <v>388.59100000000001</v>
      </c>
      <c r="S11" s="1409">
        <f>R11/R13*100</f>
        <v>0.15666190466875707</v>
      </c>
      <c r="T11" s="1239">
        <v>543.1</v>
      </c>
      <c r="U11" s="1410">
        <f>T11/T13*100</f>
        <v>0.21357891565933398</v>
      </c>
    </row>
    <row r="12" spans="1:23" s="478" customFormat="1" ht="32.25" customHeight="1">
      <c r="A12" s="483"/>
      <c r="C12" s="496" t="s">
        <v>244</v>
      </c>
      <c r="D12" s="1056">
        <v>484.7</v>
      </c>
      <c r="E12" s="1057">
        <f>D12/D13*100</f>
        <v>0.20962005100768991</v>
      </c>
      <c r="F12" s="1056">
        <v>467.2</v>
      </c>
      <c r="G12" s="1057">
        <f>F12/F13*100</f>
        <v>0.20283764305437366</v>
      </c>
      <c r="H12" s="1058">
        <v>426.1</v>
      </c>
      <c r="I12" s="1057">
        <f>H12/H13*100</f>
        <v>0.18337047937544729</v>
      </c>
      <c r="J12" s="1061">
        <v>397.6</v>
      </c>
      <c r="K12" s="1057">
        <f>J12/J13*100</f>
        <v>0.1683764042659873</v>
      </c>
      <c r="L12" s="1061">
        <v>308.755</v>
      </c>
      <c r="M12" s="1212">
        <f>L12/L13*100</f>
        <v>0.12944664399088873</v>
      </c>
      <c r="N12" s="1058">
        <v>298</v>
      </c>
      <c r="O12" s="1064">
        <f>N12/N13*100</f>
        <v>0.12331527743868376</v>
      </c>
      <c r="P12" s="1061">
        <v>262.2</v>
      </c>
      <c r="Q12" s="1213">
        <f>P12/P13*100</f>
        <v>0.10688290004043778</v>
      </c>
      <c r="R12" s="1408">
        <v>271.67399999999998</v>
      </c>
      <c r="S12" s="1409">
        <f>R12/R13*100</f>
        <v>0.10952638195166615</v>
      </c>
      <c r="T12" s="1239">
        <v>223.7</v>
      </c>
      <c r="U12" s="1410">
        <f>T12/T13*100</f>
        <v>8.7972018841821042E-2</v>
      </c>
    </row>
    <row r="13" spans="1:23" s="478" customFormat="1" ht="32.25" customHeight="1">
      <c r="A13" s="483"/>
      <c r="C13" s="517" t="s">
        <v>245</v>
      </c>
      <c r="D13" s="1060">
        <f>SUM(D8:D12)</f>
        <v>231227.88</v>
      </c>
      <c r="E13" s="1057">
        <f>E8+E9+E10+E11+E12</f>
        <v>100</v>
      </c>
      <c r="F13" s="1059">
        <f>SUM(F8:F12)</f>
        <v>230332</v>
      </c>
      <c r="G13" s="1057">
        <f>G8+G9+G10+G11+G12</f>
        <v>100.00000000000001</v>
      </c>
      <c r="H13" s="1059">
        <f>SUM(H8:H12)</f>
        <v>232371.1</v>
      </c>
      <c r="I13" s="1057">
        <f>I8+I9+I10+I11+I12</f>
        <v>100</v>
      </c>
      <c r="J13" s="1059">
        <f>SUM(J8:J12)</f>
        <v>236137.60000000001</v>
      </c>
      <c r="K13" s="1057">
        <f>K8+K9+K10+K11+K12</f>
        <v>99.999999999999986</v>
      </c>
      <c r="L13" s="1059">
        <f>SUM(L8:L12)</f>
        <v>238519.12299999999</v>
      </c>
      <c r="M13" s="1213">
        <f>M8+M9+M10+M11+M12</f>
        <v>100.00000000000001</v>
      </c>
      <c r="N13" s="1059">
        <f>SUM(N8:N12)</f>
        <v>241657</v>
      </c>
      <c r="O13" s="1212">
        <f>O8+O9+O10+O11+O12</f>
        <v>99.999999999999986</v>
      </c>
      <c r="P13" s="1060">
        <f>SUM(P8:P12)</f>
        <v>245315.19999999998</v>
      </c>
      <c r="Q13" s="1213">
        <f>Q8+Q9+Q10+Q11+Q12</f>
        <v>99.999999999999986</v>
      </c>
      <c r="R13" s="1411">
        <f>SUM(R8:R12)</f>
        <v>248044.348</v>
      </c>
      <c r="S13" s="1409">
        <f>S8+S9+S10+S11+S12</f>
        <v>100.00000000000001</v>
      </c>
      <c r="T13" s="1244">
        <f>SUM(T8:T12)</f>
        <v>254285.4</v>
      </c>
      <c r="U13" s="1410">
        <f>U8+U9+U10+U11+U12</f>
        <v>100</v>
      </c>
    </row>
    <row r="14" spans="1:23" s="478" customFormat="1" ht="32.25" customHeight="1">
      <c r="A14" s="483"/>
      <c r="C14" s="496" t="s">
        <v>246</v>
      </c>
      <c r="D14" s="1061">
        <f>D9+D10+D11+D12</f>
        <v>4188.38</v>
      </c>
      <c r="E14" s="1057">
        <f>D14/D13*100</f>
        <v>1.811364615720215</v>
      </c>
      <c r="F14" s="1056">
        <f>F9+F10+F11+F12</f>
        <v>3787.8999999999996</v>
      </c>
      <c r="G14" s="1057">
        <f>F14/F13*100</f>
        <v>1.6445391869128041</v>
      </c>
      <c r="H14" s="1056">
        <f>H9+H10+H11+H12</f>
        <v>3786.7999999999997</v>
      </c>
      <c r="I14" s="1057">
        <f>H14/H13*100</f>
        <v>1.6296346662730432</v>
      </c>
      <c r="J14" s="1056">
        <f>J9+J10+J11+J12</f>
        <v>4016.7999999999997</v>
      </c>
      <c r="K14" s="1057">
        <f>J14/J13*100</f>
        <v>1.7010421042646318</v>
      </c>
      <c r="L14" s="1056">
        <f>L9+L10+L11+L12</f>
        <v>3723.268</v>
      </c>
      <c r="M14" s="1213">
        <f>L14/L13*100</f>
        <v>1.5609934973641506</v>
      </c>
      <c r="N14" s="1056">
        <f>N9+N10+N11+N12</f>
        <v>3737</v>
      </c>
      <c r="O14" s="1212">
        <f>N14/N13*100</f>
        <v>1.5464066838535611</v>
      </c>
      <c r="P14" s="1061">
        <f>P9+P10+P11+P12</f>
        <v>3865.3</v>
      </c>
      <c r="Q14" s="1213">
        <f>P14/P13*100</f>
        <v>1.5756463521216786</v>
      </c>
      <c r="R14" s="1408">
        <f>R9+R10+R11+R12</f>
        <v>3835.8739999999998</v>
      </c>
      <c r="S14" s="1409">
        <f>R14/R13*100</f>
        <v>1.546446847480677</v>
      </c>
      <c r="T14" s="1239">
        <f>T9+T10+T11+T12</f>
        <v>3692.4999999999995</v>
      </c>
      <c r="U14" s="1410">
        <f>T14/T13*100</f>
        <v>1.452108536313921</v>
      </c>
    </row>
    <row r="15" spans="1:23" s="478" customFormat="1" ht="32.25" customHeight="1">
      <c r="A15" s="483"/>
      <c r="C15" s="496" t="s">
        <v>247</v>
      </c>
      <c r="D15" s="1061">
        <f>D10+D11+D12</f>
        <v>2281.9799999999996</v>
      </c>
      <c r="E15" s="1062">
        <f>D15/D13*100</f>
        <v>0.98689656281932758</v>
      </c>
      <c r="F15" s="1056">
        <f>F10+F11+F12</f>
        <v>2007.1000000000001</v>
      </c>
      <c r="G15" s="1062">
        <f>F15/F13*100</f>
        <v>0.87139433513363329</v>
      </c>
      <c r="H15" s="1056">
        <f>H10+H11+H12</f>
        <v>1982.1999999999998</v>
      </c>
      <c r="I15" s="1062">
        <f>H15/H13*100</f>
        <v>0.85303206810141174</v>
      </c>
      <c r="J15" s="1056">
        <f>J10+J11+J12</f>
        <v>1832.1</v>
      </c>
      <c r="K15" s="1062">
        <f>J15/J13*100</f>
        <v>0.77586119279606458</v>
      </c>
      <c r="L15" s="1056">
        <f>L10+L11+L12</f>
        <v>2017.0880000000002</v>
      </c>
      <c r="M15" s="1214">
        <f>L15/L13*100</f>
        <v>0.84567139717346695</v>
      </c>
      <c r="N15" s="1056">
        <f>N10+N11+N12</f>
        <v>1989</v>
      </c>
      <c r="O15" s="1215">
        <f>N15/N13*100</f>
        <v>0.82306740545483892</v>
      </c>
      <c r="P15" s="1061">
        <f>P10+P11+P12</f>
        <v>1357</v>
      </c>
      <c r="Q15" s="1214">
        <f>P15/P13*100</f>
        <v>0.5531658861741956</v>
      </c>
      <c r="R15" s="1408">
        <f>R10+R11+R12</f>
        <v>1273.606</v>
      </c>
      <c r="S15" s="1412">
        <f>R15/R13*100</f>
        <v>0.5134589883902535</v>
      </c>
      <c r="T15" s="1239">
        <f>T10+T11+T12</f>
        <v>1377.6000000000001</v>
      </c>
      <c r="U15" s="1413">
        <f>T15/T13*100</f>
        <v>0.54175347857171519</v>
      </c>
    </row>
    <row r="16" spans="1:23" s="478" customFormat="1" ht="32.25" customHeight="1">
      <c r="A16" s="483"/>
      <c r="C16" s="517" t="s">
        <v>248</v>
      </c>
      <c r="D16" s="1059">
        <v>2006.6</v>
      </c>
      <c r="E16" s="1216"/>
      <c r="F16" s="1059">
        <v>1831.4</v>
      </c>
      <c r="G16" s="1216"/>
      <c r="H16" s="1060">
        <v>1771.7</v>
      </c>
      <c r="I16" s="1216"/>
      <c r="J16" s="1060">
        <v>1822.6</v>
      </c>
      <c r="K16" s="1216"/>
      <c r="L16" s="1060">
        <v>1874.4061799999999</v>
      </c>
      <c r="M16" s="1217"/>
      <c r="N16" s="1063">
        <v>2125</v>
      </c>
      <c r="O16" s="1218"/>
      <c r="P16" s="1060">
        <v>1784.5</v>
      </c>
      <c r="Q16" s="828"/>
      <c r="R16" s="1411">
        <v>1731.68</v>
      </c>
      <c r="S16" s="1414"/>
      <c r="T16" s="1244">
        <v>1790.1</v>
      </c>
      <c r="U16" s="1415"/>
    </row>
    <row r="17" spans="1:22" s="478" customFormat="1" ht="15.75" customHeight="1">
      <c r="A17" s="483"/>
      <c r="C17" s="526"/>
      <c r="D17" s="1219"/>
      <c r="E17" s="526"/>
      <c r="F17" s="1219"/>
      <c r="G17" s="526"/>
      <c r="H17" s="1219"/>
      <c r="I17" s="526"/>
      <c r="J17" s="1219"/>
      <c r="K17" s="526"/>
      <c r="L17" s="1219"/>
      <c r="M17" s="526"/>
      <c r="N17" s="1219"/>
      <c r="O17" s="526"/>
      <c r="P17" s="1219"/>
      <c r="Q17" s="526"/>
      <c r="R17" s="1219"/>
      <c r="S17" s="526"/>
      <c r="T17" s="1219"/>
      <c r="U17" s="526"/>
    </row>
    <row r="18" spans="1:22" s="478" customFormat="1" ht="28.5" customHeight="1">
      <c r="A18" s="483"/>
      <c r="C18" s="823" t="s">
        <v>249</v>
      </c>
      <c r="D18" s="1220"/>
      <c r="E18" s="1221"/>
      <c r="F18" s="1220"/>
      <c r="G18" s="1221"/>
      <c r="H18" s="1220"/>
      <c r="I18" s="1221"/>
      <c r="J18" s="1220"/>
      <c r="K18" s="1221"/>
      <c r="L18" s="1220"/>
      <c r="M18" s="1221"/>
      <c r="N18" s="1220"/>
      <c r="O18" s="1221"/>
      <c r="P18" s="1220"/>
      <c r="Q18" s="1221"/>
      <c r="R18" s="1220"/>
      <c r="S18" s="1221"/>
      <c r="T18" s="1220"/>
      <c r="U18" s="1221"/>
    </row>
    <row r="19" spans="1:22" s="478" customFormat="1" ht="28.5" customHeight="1">
      <c r="A19" s="483"/>
      <c r="C19" s="389" t="s">
        <v>250</v>
      </c>
      <c r="D19" s="1067"/>
      <c r="E19" s="1066">
        <v>88.1</v>
      </c>
      <c r="F19" s="1065"/>
      <c r="G19" s="1066">
        <v>91.5</v>
      </c>
      <c r="H19" s="1067"/>
      <c r="I19" s="1068">
        <v>89.7</v>
      </c>
      <c r="J19" s="1065"/>
      <c r="K19" s="1066">
        <v>99.8</v>
      </c>
      <c r="L19" s="1067"/>
      <c r="M19" s="1069">
        <f>(L16)/L15*100</f>
        <v>92.926346297236393</v>
      </c>
      <c r="N19" s="1067"/>
      <c r="O19" s="1069">
        <f>(N16)/N15*100</f>
        <v>106.83760683760684</v>
      </c>
      <c r="P19" s="1067"/>
      <c r="Q19" s="1069">
        <f>(P16)/P15*100</f>
        <v>131.5033161385409</v>
      </c>
      <c r="R19" s="1416"/>
      <c r="S19" s="1417">
        <f>(R16)/R15*100</f>
        <v>135.96669613679583</v>
      </c>
      <c r="T19" s="1222"/>
      <c r="U19" s="1223">
        <f>(T16)/T15*100</f>
        <v>129.94337979094075</v>
      </c>
      <c r="V19" s="511"/>
    </row>
    <row r="20" spans="1:22" s="478" customFormat="1" ht="28.5" customHeight="1">
      <c r="A20" s="483"/>
      <c r="C20" s="834" t="s">
        <v>439</v>
      </c>
      <c r="D20" s="1225"/>
      <c r="E20" s="1224" t="s">
        <v>474</v>
      </c>
      <c r="F20" s="1226"/>
      <c r="G20" s="1224" t="s">
        <v>475</v>
      </c>
      <c r="H20" s="1225"/>
      <c r="I20" s="1227" t="s">
        <v>476</v>
      </c>
      <c r="J20" s="1226"/>
      <c r="K20" s="1224" t="s">
        <v>477</v>
      </c>
      <c r="L20" s="1225"/>
      <c r="M20" s="1228" t="s">
        <v>478</v>
      </c>
      <c r="N20" s="1225"/>
      <c r="O20" s="1228" t="s">
        <v>479</v>
      </c>
      <c r="P20" s="1225"/>
      <c r="Q20" s="1228" t="s">
        <v>480</v>
      </c>
      <c r="R20" s="1418"/>
      <c r="S20" s="1418" t="s">
        <v>481</v>
      </c>
      <c r="T20" s="1229"/>
      <c r="U20" s="1229" t="s">
        <v>482</v>
      </c>
    </row>
    <row r="21" spans="1:22" s="478" customFormat="1" ht="28.5" customHeight="1" thickBot="1">
      <c r="A21" s="483"/>
      <c r="C21" s="826" t="s">
        <v>251</v>
      </c>
      <c r="D21" s="1072"/>
      <c r="E21" s="1230">
        <f>D16/D13*100</f>
        <v>0.86780192769141851</v>
      </c>
      <c r="F21" s="1070"/>
      <c r="G21" s="1071">
        <f>F16/F13*100</f>
        <v>0.79511314103120712</v>
      </c>
      <c r="H21" s="1072"/>
      <c r="I21" s="1073">
        <f>H16/H13*100</f>
        <v>0.76244421100558546</v>
      </c>
      <c r="J21" s="1070"/>
      <c r="K21" s="1071">
        <f>J16/J13*100</f>
        <v>0.77183811472632902</v>
      </c>
      <c r="L21" s="1072"/>
      <c r="M21" s="1074">
        <f>L16/L13*100</f>
        <v>0.78585153107409345</v>
      </c>
      <c r="N21" s="1072"/>
      <c r="O21" s="1074">
        <f>N16/N13*100</f>
        <v>0.87934551864833221</v>
      </c>
      <c r="P21" s="1231"/>
      <c r="Q21" s="1074">
        <f>P16/P13*100</f>
        <v>0.72743148406621372</v>
      </c>
      <c r="R21" s="1231"/>
      <c r="S21" s="1419">
        <f>R16/R13*100</f>
        <v>0.69813322253164178</v>
      </c>
      <c r="T21" s="1232"/>
      <c r="U21" s="1233">
        <f>T16/T13*100</f>
        <v>0.70397278019107656</v>
      </c>
    </row>
    <row r="22" spans="1:22" s="478" customFormat="1" ht="9.75" customHeight="1">
      <c r="A22" s="483"/>
      <c r="C22" s="479"/>
      <c r="D22" s="824"/>
      <c r="E22" s="825"/>
      <c r="F22" s="824"/>
      <c r="G22" s="825"/>
      <c r="H22" s="824"/>
      <c r="I22" s="825"/>
      <c r="J22" s="824"/>
      <c r="K22" s="825"/>
      <c r="L22" s="824"/>
      <c r="M22" s="825"/>
      <c r="N22" s="824"/>
      <c r="O22" s="825"/>
      <c r="P22" s="824"/>
      <c r="Q22" s="825"/>
      <c r="R22" s="824"/>
      <c r="S22" s="825"/>
      <c r="T22" s="824"/>
      <c r="U22" s="825"/>
      <c r="V22" s="512"/>
    </row>
    <row r="23" spans="1:22" s="478" customFormat="1" ht="15.75" customHeight="1">
      <c r="A23" s="483"/>
      <c r="C23" s="521" t="s">
        <v>238</v>
      </c>
    </row>
    <row r="24" spans="1:22" s="478" customFormat="1" ht="15.75" customHeight="1">
      <c r="A24" s="483"/>
      <c r="C24" s="477"/>
    </row>
    <row r="25" spans="1:22">
      <c r="A25" s="481"/>
    </row>
    <row r="26" spans="1:22" ht="15" customHeight="1">
      <c r="A26" s="481"/>
    </row>
    <row r="27" spans="1:22" ht="12.75" customHeight="1">
      <c r="A27" s="481"/>
    </row>
  </sheetData>
  <mergeCells count="10">
    <mergeCell ref="N6:O6"/>
    <mergeCell ref="P6:Q6"/>
    <mergeCell ref="L6:M6"/>
    <mergeCell ref="C1:T1"/>
    <mergeCell ref="T6:U6"/>
    <mergeCell ref="J6:K6"/>
    <mergeCell ref="H6:I6"/>
    <mergeCell ref="F6:G6"/>
    <mergeCell ref="D6:E6"/>
    <mergeCell ref="R6:S6"/>
  </mergeCells>
  <phoneticPr fontId="3" type="noConversion"/>
  <pageMargins left="0.43307086614173229" right="0.23622047244094491" top="0.62992125984251968" bottom="0.35433070866141736" header="0.15748031496062992" footer="0.15748031496062992"/>
  <pageSetup paperSize="9" scale="66" orientation="landscape" useFirstPageNumber="1" verticalDpi="0" r:id="rId1"/>
  <headerFooter>
    <oddHeader>&amp;R&amp;"Trebuchet MS,보통"&amp;12
www.wooribank.com</oddHeader>
    <oddFooter>&amp;R&amp;"Trebuchet MS,보통"Page 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1"/>
  <sheetViews>
    <sheetView showGridLines="0" view="pageBreakPreview" zoomScale="90" zoomScaleNormal="85" zoomScaleSheetLayoutView="90" workbookViewId="0">
      <selection activeCell="U17" sqref="U17"/>
    </sheetView>
  </sheetViews>
  <sheetFormatPr defaultRowHeight="15"/>
  <cols>
    <col min="1" max="1" width="23.85546875" style="474" customWidth="1"/>
    <col min="2" max="2" width="5.28515625" style="474" customWidth="1"/>
    <col min="3" max="3" width="22.7109375" style="474" customWidth="1"/>
    <col min="4" max="4" width="2.42578125" style="474" customWidth="1"/>
    <col min="5" max="6" width="11.28515625" style="474" hidden="1" customWidth="1"/>
    <col min="7" max="7" width="11.28515625" style="615" customWidth="1"/>
    <col min="8" max="17" width="11" style="474" customWidth="1"/>
    <col min="18" max="18" width="2.28515625" style="474" customWidth="1"/>
    <col min="19" max="16384" width="9.140625" style="474"/>
  </cols>
  <sheetData>
    <row r="1" spans="1:19" ht="38.25" customHeight="1">
      <c r="A1" s="499"/>
      <c r="B1" s="480"/>
      <c r="C1" s="489" t="s">
        <v>252</v>
      </c>
      <c r="D1" s="489"/>
      <c r="E1" s="480"/>
      <c r="F1" s="480"/>
      <c r="G1" s="631"/>
      <c r="H1" s="480"/>
      <c r="I1" s="480"/>
      <c r="J1" s="480"/>
      <c r="K1" s="480"/>
      <c r="L1" s="480"/>
      <c r="M1" s="480"/>
      <c r="N1" s="480"/>
      <c r="O1" s="480"/>
      <c r="P1" s="480"/>
      <c r="Q1" s="480"/>
      <c r="R1" s="631"/>
    </row>
    <row r="2" spans="1:19" ht="13.5" customHeight="1">
      <c r="A2" s="481"/>
    </row>
    <row r="3" spans="1:19" ht="21.75" customHeight="1">
      <c r="A3" s="481"/>
      <c r="C3" s="482"/>
      <c r="D3" s="518"/>
      <c r="E3" s="506"/>
      <c r="F3" s="506"/>
      <c r="G3" s="593"/>
      <c r="H3" s="506"/>
      <c r="I3" s="506"/>
      <c r="J3" s="506"/>
      <c r="K3" s="506"/>
      <c r="L3" s="506"/>
      <c r="M3" s="506"/>
      <c r="N3" s="506"/>
      <c r="O3" s="506"/>
      <c r="P3" s="506"/>
      <c r="Q3" s="506"/>
    </row>
    <row r="4" spans="1:19" ht="28.5" customHeight="1">
      <c r="A4" s="481"/>
      <c r="C4" s="482"/>
      <c r="D4" s="518"/>
      <c r="E4" s="539"/>
      <c r="F4" s="539"/>
      <c r="G4" s="539"/>
      <c r="H4" s="529"/>
      <c r="I4" s="529"/>
      <c r="J4" s="529"/>
      <c r="K4" s="529"/>
      <c r="L4" s="529"/>
      <c r="M4" s="529"/>
      <c r="N4" s="529"/>
      <c r="O4" s="529"/>
      <c r="Q4" s="529" t="s">
        <v>199</v>
      </c>
    </row>
    <row r="5" spans="1:19" ht="27" customHeight="1">
      <c r="A5" s="481"/>
      <c r="C5" s="529"/>
      <c r="D5" s="482"/>
      <c r="E5" s="1481" t="s">
        <v>260</v>
      </c>
      <c r="F5" s="1481"/>
      <c r="G5" s="1472" t="s">
        <v>437</v>
      </c>
      <c r="H5" s="1481" t="s">
        <v>92</v>
      </c>
      <c r="I5" s="1481"/>
      <c r="J5" s="1481"/>
      <c r="K5" s="1481"/>
      <c r="L5" s="1472" t="s">
        <v>423</v>
      </c>
      <c r="M5" s="1481" t="s">
        <v>92</v>
      </c>
      <c r="N5" s="1481"/>
      <c r="O5" s="1481"/>
      <c r="P5" s="1481"/>
      <c r="Q5" s="1472" t="s">
        <v>463</v>
      </c>
      <c r="R5" s="1367"/>
      <c r="S5" s="531"/>
    </row>
    <row r="6" spans="1:19" ht="6.75" customHeight="1">
      <c r="A6" s="483"/>
      <c r="B6" s="478"/>
      <c r="D6" s="505"/>
      <c r="E6" s="531"/>
      <c r="F6" s="530"/>
      <c r="G6" s="1472"/>
      <c r="H6" s="530"/>
      <c r="I6" s="530"/>
      <c r="J6" s="530"/>
      <c r="K6" s="530"/>
      <c r="L6" s="1472"/>
      <c r="M6" s="530"/>
      <c r="N6" s="530"/>
      <c r="O6" s="530"/>
      <c r="P6" s="530"/>
      <c r="Q6" s="1472"/>
      <c r="R6" s="1368"/>
      <c r="S6" s="530"/>
    </row>
    <row r="7" spans="1:19" ht="30" customHeight="1">
      <c r="A7" s="483"/>
      <c r="B7" s="478"/>
      <c r="C7" s="482" t="s">
        <v>253</v>
      </c>
      <c r="D7" s="505"/>
      <c r="E7" s="530" t="s">
        <v>2</v>
      </c>
      <c r="F7" s="530" t="s">
        <v>3</v>
      </c>
      <c r="G7" s="1472"/>
      <c r="H7" s="855" t="s">
        <v>420</v>
      </c>
      <c r="I7" s="855" t="s">
        <v>421</v>
      </c>
      <c r="J7" s="855" t="s">
        <v>414</v>
      </c>
      <c r="K7" s="855" t="s">
        <v>415</v>
      </c>
      <c r="L7" s="1472"/>
      <c r="M7" s="855" t="s">
        <v>416</v>
      </c>
      <c r="N7" s="855" t="s">
        <v>417</v>
      </c>
      <c r="O7" s="855" t="s">
        <v>418</v>
      </c>
      <c r="P7" s="855" t="s">
        <v>461</v>
      </c>
      <c r="Q7" s="1472"/>
      <c r="R7" s="1368"/>
      <c r="S7" s="530"/>
    </row>
    <row r="8" spans="1:19" ht="17.25" customHeight="1">
      <c r="A8" s="483"/>
      <c r="B8" s="478"/>
      <c r="C8" s="482"/>
      <c r="D8" s="505"/>
      <c r="E8" s="527"/>
      <c r="F8" s="527"/>
      <c r="G8" s="527"/>
      <c r="H8" s="527"/>
      <c r="I8" s="527"/>
      <c r="J8" s="527"/>
      <c r="K8" s="527"/>
      <c r="L8" s="527"/>
      <c r="M8" s="527"/>
      <c r="N8" s="527"/>
      <c r="O8" s="527"/>
      <c r="P8" s="527"/>
      <c r="Q8" s="527"/>
    </row>
    <row r="9" spans="1:19" ht="36.75" customHeight="1">
      <c r="A9" s="483"/>
      <c r="B9" s="478"/>
      <c r="C9" s="496" t="s">
        <v>254</v>
      </c>
      <c r="D9" s="513"/>
      <c r="E9" s="532">
        <v>265.39999999999998</v>
      </c>
      <c r="F9" s="532">
        <v>515</v>
      </c>
      <c r="G9" s="1075">
        <v>619.70000000000005</v>
      </c>
      <c r="H9" s="1075">
        <v>40.1</v>
      </c>
      <c r="I9" s="1075">
        <v>123.38</v>
      </c>
      <c r="J9" s="1075">
        <v>126.4</v>
      </c>
      <c r="K9" s="1075">
        <v>206.80495568399999</v>
      </c>
      <c r="L9" s="1075">
        <v>496.71781649399998</v>
      </c>
      <c r="M9" s="1075">
        <f>36.528504-0.5</f>
        <v>36.028503999999998</v>
      </c>
      <c r="N9" s="1075">
        <f>-196.547+0.5</f>
        <v>-196.047</v>
      </c>
      <c r="O9" s="1075">
        <f>-20.386+0.5</f>
        <v>-19.885999999999999</v>
      </c>
      <c r="P9" s="1075">
        <v>165.28399999999999</v>
      </c>
      <c r="Q9" s="1075">
        <v>-15.119</v>
      </c>
      <c r="R9" s="533"/>
    </row>
    <row r="10" spans="1:19" ht="36.75" customHeight="1">
      <c r="A10" s="483"/>
      <c r="B10" s="478"/>
      <c r="C10" s="496" t="s">
        <v>255</v>
      </c>
      <c r="D10" s="513"/>
      <c r="E10" s="532">
        <v>18.899999999999999</v>
      </c>
      <c r="F10" s="532">
        <v>40.6</v>
      </c>
      <c r="G10" s="1075">
        <v>73.3</v>
      </c>
      <c r="H10" s="1075">
        <v>34.5</v>
      </c>
      <c r="I10" s="1075">
        <v>29.7</v>
      </c>
      <c r="J10" s="1075">
        <v>31</v>
      </c>
      <c r="K10" s="1075">
        <v>34.066391928000002</v>
      </c>
      <c r="L10" s="1075">
        <v>129.31852203099999</v>
      </c>
      <c r="M10" s="1075">
        <v>40.625959000000002</v>
      </c>
      <c r="N10" s="1075">
        <v>45.488999999999997</v>
      </c>
      <c r="O10" s="1075">
        <v>38.798000000000002</v>
      </c>
      <c r="P10" s="1075">
        <v>34.576999999999998</v>
      </c>
      <c r="Q10" s="1075">
        <f>159.49+0.5</f>
        <v>159.99</v>
      </c>
      <c r="R10" s="533"/>
    </row>
    <row r="11" spans="1:19" ht="36.75" customHeight="1" thickBot="1">
      <c r="A11" s="483"/>
      <c r="B11" s="478"/>
      <c r="C11" s="498" t="s">
        <v>256</v>
      </c>
      <c r="D11" s="514"/>
      <c r="E11" s="535">
        <f t="shared" ref="E11:F11" si="0">SUM(E9:E10)</f>
        <v>284.29999999999995</v>
      </c>
      <c r="F11" s="535">
        <f t="shared" si="0"/>
        <v>555.6</v>
      </c>
      <c r="G11" s="1076">
        <f t="shared" ref="G11" si="1">SUM(G9:G10)</f>
        <v>693</v>
      </c>
      <c r="H11" s="1076">
        <f>SUM(H9:H10)</f>
        <v>74.599999999999994</v>
      </c>
      <c r="I11" s="1076">
        <f t="shared" ref="I11:Q11" si="2">SUM(I9:I10)</f>
        <v>153.07999999999998</v>
      </c>
      <c r="J11" s="1076">
        <f t="shared" si="2"/>
        <v>157.4</v>
      </c>
      <c r="K11" s="1076">
        <f t="shared" si="2"/>
        <v>240.87134761199999</v>
      </c>
      <c r="L11" s="1076">
        <f t="shared" si="2"/>
        <v>626.03633852500002</v>
      </c>
      <c r="M11" s="1076">
        <f t="shared" si="2"/>
        <v>76.654462999999993</v>
      </c>
      <c r="N11" s="1076">
        <f t="shared" si="2"/>
        <v>-150.55799999999999</v>
      </c>
      <c r="O11" s="1076">
        <f t="shared" si="2"/>
        <v>18.912000000000003</v>
      </c>
      <c r="P11" s="1076">
        <f t="shared" si="2"/>
        <v>199.86099999999999</v>
      </c>
      <c r="Q11" s="1076">
        <f t="shared" si="2"/>
        <v>144.87100000000001</v>
      </c>
      <c r="R11" s="533"/>
    </row>
    <row r="12" spans="1:19" ht="18.75" customHeight="1">
      <c r="A12" s="483"/>
      <c r="B12" s="478"/>
      <c r="C12" s="486"/>
      <c r="D12" s="486"/>
      <c r="E12" s="536"/>
      <c r="F12" s="536"/>
      <c r="G12" s="536"/>
      <c r="H12" s="536"/>
      <c r="I12" s="536"/>
      <c r="J12" s="536"/>
      <c r="K12" s="536"/>
      <c r="L12" s="536"/>
      <c r="M12" s="536"/>
      <c r="N12" s="536"/>
      <c r="O12" s="1420"/>
      <c r="P12" s="1420"/>
      <c r="Q12" s="1420"/>
    </row>
    <row r="13" spans="1:19" ht="17.25" customHeight="1">
      <c r="A13" s="483"/>
      <c r="B13" s="478"/>
      <c r="C13" s="490"/>
      <c r="D13" s="537"/>
      <c r="E13" s="538"/>
      <c r="F13" s="538"/>
      <c r="G13" s="538"/>
      <c r="H13" s="538"/>
      <c r="I13" s="538"/>
      <c r="J13" s="538"/>
      <c r="K13" s="538"/>
      <c r="L13" s="538"/>
      <c r="M13" s="1421"/>
      <c r="N13" s="1421"/>
      <c r="O13" s="1422"/>
      <c r="P13" s="1422"/>
      <c r="Q13" s="1422"/>
      <c r="R13" s="533"/>
    </row>
    <row r="14" spans="1:19" ht="24" customHeight="1">
      <c r="A14" s="483"/>
      <c r="B14" s="478"/>
      <c r="C14" s="482" t="s">
        <v>257</v>
      </c>
      <c r="D14" s="537"/>
      <c r="E14" s="538"/>
      <c r="F14" s="538"/>
      <c r="G14" s="538"/>
      <c r="H14" s="538"/>
      <c r="I14" s="538"/>
      <c r="J14" s="538"/>
      <c r="K14" s="538"/>
      <c r="L14" s="538"/>
      <c r="M14" s="1421"/>
      <c r="N14" s="1421"/>
      <c r="O14" s="1422"/>
      <c r="P14" s="1422"/>
      <c r="Q14" s="1422"/>
      <c r="R14" s="533"/>
    </row>
    <row r="15" spans="1:19" ht="17.25" customHeight="1">
      <c r="A15" s="483"/>
      <c r="B15" s="478"/>
      <c r="C15" s="482"/>
      <c r="D15" s="537"/>
      <c r="E15" s="538"/>
      <c r="F15" s="538"/>
      <c r="G15" s="538"/>
      <c r="H15" s="538"/>
      <c r="I15" s="538"/>
      <c r="J15" s="538"/>
      <c r="K15" s="538"/>
      <c r="L15" s="538"/>
      <c r="M15" s="538"/>
      <c r="N15" s="538"/>
      <c r="O15" s="1422"/>
      <c r="P15" s="1422"/>
      <c r="Q15" s="1422"/>
      <c r="R15" s="533"/>
    </row>
    <row r="16" spans="1:19" ht="36.75" customHeight="1" thickBot="1">
      <c r="A16" s="483"/>
      <c r="B16" s="478"/>
      <c r="C16" s="497" t="s">
        <v>258</v>
      </c>
      <c r="D16" s="513"/>
      <c r="E16" s="540">
        <v>0</v>
      </c>
      <c r="F16" s="540">
        <v>0</v>
      </c>
      <c r="G16" s="1077">
        <v>205.03800000000001</v>
      </c>
      <c r="H16" s="1077">
        <v>46.756</v>
      </c>
      <c r="I16" s="1077">
        <v>54.942999999999998</v>
      </c>
      <c r="J16" s="1077">
        <v>57.204000000000001</v>
      </c>
      <c r="K16" s="1077">
        <v>66.983000000000004</v>
      </c>
      <c r="L16" s="1077">
        <v>225.886</v>
      </c>
      <c r="M16" s="1077">
        <v>57.216999999999999</v>
      </c>
      <c r="N16" s="1077">
        <v>62.249000000000002</v>
      </c>
      <c r="O16" s="1077">
        <v>62.201999999999998</v>
      </c>
      <c r="P16" s="1077">
        <v>63.118899999999996</v>
      </c>
      <c r="Q16" s="1077">
        <f>SUM(M16:P16)</f>
        <v>244.7869</v>
      </c>
      <c r="R16" s="533"/>
    </row>
    <row r="17" spans="1:18" ht="17.25" customHeight="1">
      <c r="A17" s="483"/>
      <c r="B17" s="478"/>
      <c r="C17" s="486"/>
      <c r="D17" s="486"/>
      <c r="E17" s="536"/>
      <c r="F17" s="536"/>
      <c r="G17" s="536"/>
      <c r="H17" s="536"/>
      <c r="I17" s="536"/>
      <c r="J17" s="536"/>
      <c r="K17" s="536"/>
      <c r="L17" s="536"/>
      <c r="M17" s="536"/>
      <c r="N17" s="536"/>
      <c r="O17" s="1420"/>
      <c r="P17" s="1420"/>
      <c r="Q17" s="1420"/>
    </row>
    <row r="18" spans="1:18" ht="17.25" customHeight="1">
      <c r="A18" s="483"/>
      <c r="B18" s="478"/>
      <c r="C18" s="486"/>
      <c r="D18" s="486"/>
      <c r="E18" s="536"/>
      <c r="F18" s="536"/>
      <c r="G18" s="536"/>
      <c r="H18" s="536"/>
      <c r="I18" s="536"/>
      <c r="J18" s="536"/>
      <c r="K18" s="536"/>
      <c r="L18" s="536"/>
      <c r="M18" s="536"/>
      <c r="N18" s="536"/>
      <c r="O18" s="1420"/>
      <c r="P18" s="1420"/>
      <c r="Q18" s="1420"/>
    </row>
    <row r="19" spans="1:18" ht="24" customHeight="1">
      <c r="A19" s="483"/>
      <c r="B19" s="478"/>
      <c r="C19" s="482" t="s">
        <v>259</v>
      </c>
      <c r="D19" s="528"/>
      <c r="E19" s="536"/>
      <c r="F19" s="536"/>
      <c r="G19" s="536"/>
      <c r="H19" s="536"/>
      <c r="I19" s="536"/>
      <c r="J19" s="536"/>
      <c r="K19" s="536"/>
      <c r="L19" s="536"/>
      <c r="M19" s="536"/>
      <c r="N19" s="536"/>
      <c r="O19" s="1420"/>
      <c r="P19" s="1420"/>
      <c r="Q19" s="1420"/>
    </row>
    <row r="20" spans="1:18" ht="17.25" customHeight="1">
      <c r="A20" s="483"/>
      <c r="B20" s="478"/>
      <c r="C20" s="482"/>
      <c r="D20" s="528"/>
      <c r="E20" s="536"/>
      <c r="F20" s="536"/>
      <c r="G20" s="536"/>
      <c r="H20" s="536"/>
      <c r="I20" s="536"/>
      <c r="J20" s="536"/>
      <c r="K20" s="536"/>
      <c r="L20" s="536"/>
      <c r="M20" s="536"/>
      <c r="N20" s="536"/>
      <c r="O20" s="1420"/>
      <c r="P20" s="1420"/>
      <c r="Q20" s="1420"/>
    </row>
    <row r="21" spans="1:18" ht="36.75" customHeight="1" thickBot="1">
      <c r="A21" s="483"/>
      <c r="B21" s="478"/>
      <c r="C21" s="498" t="s">
        <v>256</v>
      </c>
      <c r="D21" s="514"/>
      <c r="E21" s="534">
        <f>E11+E16</f>
        <v>284.29999999999995</v>
      </c>
      <c r="F21" s="534">
        <f>F11+F16</f>
        <v>555.6</v>
      </c>
      <c r="G21" s="1078">
        <f t="shared" ref="G21:Q21" si="3">G11+G16</f>
        <v>898.03800000000001</v>
      </c>
      <c r="H21" s="1078">
        <f t="shared" si="3"/>
        <v>121.35599999999999</v>
      </c>
      <c r="I21" s="1078">
        <f t="shared" si="3"/>
        <v>208.02299999999997</v>
      </c>
      <c r="J21" s="1078">
        <f t="shared" si="3"/>
        <v>214.60400000000001</v>
      </c>
      <c r="K21" s="1078">
        <f t="shared" si="3"/>
        <v>307.85434761199997</v>
      </c>
      <c r="L21" s="1078">
        <f t="shared" si="3"/>
        <v>851.92233852499999</v>
      </c>
      <c r="M21" s="1078">
        <f t="shared" si="3"/>
        <v>133.87146300000001</v>
      </c>
      <c r="N21" s="1078">
        <f t="shared" si="3"/>
        <v>-88.308999999999997</v>
      </c>
      <c r="O21" s="1078">
        <f t="shared" si="3"/>
        <v>81.114000000000004</v>
      </c>
      <c r="P21" s="1078">
        <f t="shared" si="3"/>
        <v>262.97989999999999</v>
      </c>
      <c r="Q21" s="1078">
        <f t="shared" si="3"/>
        <v>389.65790000000004</v>
      </c>
      <c r="R21" s="533"/>
    </row>
    <row r="22" spans="1:18" ht="18" customHeight="1">
      <c r="A22" s="483"/>
      <c r="B22" s="478"/>
      <c r="C22" s="485"/>
      <c r="D22" s="508"/>
      <c r="E22" s="508"/>
      <c r="F22" s="508"/>
      <c r="G22" s="595"/>
      <c r="H22" s="508"/>
      <c r="I22" s="508"/>
      <c r="J22" s="508"/>
      <c r="K22" s="508"/>
      <c r="L22" s="508"/>
      <c r="M22" s="508"/>
      <c r="N22" s="508"/>
      <c r="O22" s="508"/>
      <c r="P22" s="508"/>
      <c r="Q22" s="508"/>
    </row>
    <row r="23" spans="1:18">
      <c r="A23" s="483"/>
      <c r="B23" s="478"/>
      <c r="C23" s="492"/>
      <c r="D23" s="508"/>
      <c r="E23" s="508"/>
      <c r="F23" s="508"/>
      <c r="G23" s="595"/>
      <c r="H23" s="508"/>
      <c r="I23" s="508"/>
      <c r="J23" s="508"/>
      <c r="K23" s="508"/>
      <c r="L23" s="508"/>
      <c r="M23" s="508"/>
      <c r="N23" s="508"/>
      <c r="O23" s="508"/>
      <c r="P23" s="508"/>
      <c r="Q23" s="508"/>
    </row>
    <row r="24" spans="1:18" ht="15.75">
      <c r="A24" s="491"/>
      <c r="B24" s="484"/>
      <c r="C24" s="482"/>
      <c r="D24" s="509"/>
      <c r="E24" s="509"/>
      <c r="F24" s="509"/>
      <c r="G24" s="596"/>
      <c r="H24" s="509"/>
      <c r="I24" s="509"/>
      <c r="J24" s="509"/>
      <c r="K24" s="509"/>
      <c r="L24" s="509"/>
      <c r="M24" s="509"/>
      <c r="N24" s="509"/>
      <c r="O24" s="509"/>
      <c r="P24" s="509"/>
      <c r="Q24" s="509"/>
    </row>
    <row r="25" spans="1:18" ht="15.75">
      <c r="A25" s="491"/>
      <c r="B25" s="473"/>
      <c r="C25" s="473"/>
      <c r="D25" s="495"/>
      <c r="E25" s="504"/>
      <c r="F25" s="504"/>
      <c r="G25" s="591"/>
      <c r="H25" s="504"/>
      <c r="I25" s="504"/>
      <c r="J25" s="504"/>
      <c r="K25" s="504"/>
      <c r="L25" s="504"/>
      <c r="M25" s="504"/>
      <c r="N25" s="504"/>
      <c r="O25" s="504"/>
      <c r="P25" s="504"/>
      <c r="Q25" s="504"/>
    </row>
    <row r="26" spans="1:18">
      <c r="A26" s="491"/>
      <c r="B26" s="484"/>
      <c r="C26" s="488"/>
      <c r="D26" s="505"/>
      <c r="E26" s="505"/>
      <c r="F26" s="505"/>
      <c r="G26" s="592"/>
      <c r="H26" s="505"/>
      <c r="I26" s="505"/>
      <c r="J26" s="505"/>
      <c r="K26" s="505"/>
      <c r="L26" s="505"/>
      <c r="M26" s="505"/>
      <c r="N26" s="505"/>
      <c r="O26" s="505"/>
      <c r="P26" s="505"/>
      <c r="Q26" s="505"/>
    </row>
    <row r="27" spans="1:18">
      <c r="A27" s="491"/>
      <c r="B27" s="484"/>
      <c r="C27" s="492"/>
      <c r="D27" s="501"/>
      <c r="E27" s="501"/>
      <c r="F27" s="501"/>
      <c r="G27" s="584"/>
      <c r="H27" s="501"/>
      <c r="I27" s="501"/>
      <c r="J27" s="501"/>
      <c r="K27" s="501"/>
      <c r="L27" s="501"/>
      <c r="M27" s="501"/>
      <c r="N27" s="501"/>
      <c r="O27" s="501"/>
      <c r="P27" s="501"/>
      <c r="Q27" s="501"/>
    </row>
    <row r="28" spans="1:18">
      <c r="A28" s="484"/>
      <c r="B28" s="484"/>
      <c r="D28" s="501"/>
      <c r="E28" s="501"/>
      <c r="F28" s="501"/>
      <c r="G28" s="584"/>
      <c r="H28" s="501"/>
      <c r="I28" s="501"/>
      <c r="J28" s="501"/>
      <c r="K28" s="501"/>
      <c r="L28" s="501"/>
      <c r="M28" s="501"/>
      <c r="N28" s="501"/>
      <c r="O28" s="501"/>
      <c r="P28" s="501"/>
      <c r="Q28" s="501"/>
    </row>
    <row r="29" spans="1:18">
      <c r="A29" s="484"/>
      <c r="B29" s="484"/>
      <c r="C29" s="485"/>
      <c r="D29" s="509"/>
      <c r="E29" s="509"/>
      <c r="F29" s="509"/>
      <c r="G29" s="596"/>
      <c r="H29" s="509"/>
      <c r="I29" s="509"/>
      <c r="J29" s="509"/>
      <c r="K29" s="509"/>
      <c r="L29" s="509"/>
      <c r="M29" s="509"/>
      <c r="N29" s="509"/>
      <c r="O29" s="509"/>
      <c r="P29" s="509"/>
      <c r="Q29" s="509"/>
    </row>
    <row r="30" spans="1:18">
      <c r="A30" s="484"/>
      <c r="B30" s="484"/>
      <c r="C30" s="485"/>
      <c r="D30" s="509"/>
      <c r="E30" s="509"/>
      <c r="F30" s="509"/>
      <c r="G30" s="596"/>
      <c r="H30" s="509"/>
      <c r="I30" s="509"/>
      <c r="J30" s="509"/>
      <c r="K30" s="509"/>
      <c r="L30" s="509"/>
      <c r="M30" s="509"/>
      <c r="N30" s="509"/>
      <c r="O30" s="509"/>
      <c r="P30" s="509"/>
      <c r="Q30" s="509"/>
    </row>
    <row r="31" spans="1:18">
      <c r="A31" s="484"/>
      <c r="B31" s="484"/>
      <c r="C31" s="485"/>
      <c r="D31" s="509"/>
      <c r="E31" s="509"/>
      <c r="F31" s="509"/>
      <c r="G31" s="596"/>
      <c r="H31" s="509"/>
      <c r="I31" s="509"/>
      <c r="J31" s="509"/>
      <c r="K31" s="509"/>
      <c r="L31" s="509"/>
      <c r="M31" s="509"/>
      <c r="N31" s="509"/>
      <c r="O31" s="509"/>
      <c r="P31" s="509"/>
      <c r="Q31" s="509"/>
    </row>
    <row r="32" spans="1:18">
      <c r="A32" s="484"/>
      <c r="B32" s="484"/>
      <c r="C32" s="485"/>
      <c r="D32" s="509"/>
      <c r="E32" s="509"/>
      <c r="F32" s="509"/>
      <c r="G32" s="596"/>
      <c r="H32" s="509"/>
      <c r="I32" s="509"/>
      <c r="J32" s="509"/>
      <c r="K32" s="509"/>
      <c r="L32" s="509"/>
      <c r="M32" s="509"/>
      <c r="N32" s="509"/>
      <c r="O32" s="509"/>
      <c r="P32" s="509"/>
      <c r="Q32" s="509"/>
    </row>
    <row r="33" spans="1:17">
      <c r="A33" s="484"/>
      <c r="B33" s="484"/>
      <c r="C33" s="485"/>
      <c r="D33" s="509"/>
      <c r="E33" s="509"/>
      <c r="F33" s="509"/>
      <c r="G33" s="596"/>
      <c r="H33" s="509"/>
      <c r="I33" s="509"/>
      <c r="J33" s="509"/>
      <c r="K33" s="509"/>
      <c r="L33" s="509"/>
      <c r="M33" s="509"/>
      <c r="N33" s="509"/>
      <c r="O33" s="509"/>
      <c r="P33" s="509"/>
      <c r="Q33" s="509"/>
    </row>
    <row r="34" spans="1:17">
      <c r="A34" s="484"/>
      <c r="B34" s="484"/>
      <c r="C34" s="493"/>
      <c r="D34" s="510"/>
      <c r="E34" s="510"/>
      <c r="F34" s="510"/>
      <c r="G34" s="597"/>
      <c r="H34" s="510"/>
      <c r="I34" s="510"/>
      <c r="J34" s="510"/>
      <c r="K34" s="510"/>
      <c r="L34" s="510"/>
      <c r="M34" s="510"/>
      <c r="N34" s="510"/>
      <c r="O34" s="510"/>
      <c r="P34" s="510"/>
      <c r="Q34" s="510"/>
    </row>
    <row r="35" spans="1:17">
      <c r="A35" s="484"/>
      <c r="B35" s="484"/>
      <c r="C35" s="485"/>
      <c r="D35" s="509"/>
      <c r="E35" s="509"/>
      <c r="F35" s="509"/>
      <c r="G35" s="596"/>
      <c r="H35" s="509"/>
      <c r="I35" s="509"/>
      <c r="J35" s="509"/>
      <c r="K35" s="509"/>
      <c r="L35" s="509"/>
      <c r="M35" s="509"/>
      <c r="N35" s="509"/>
      <c r="O35" s="509"/>
      <c r="P35" s="509"/>
      <c r="Q35" s="509"/>
    </row>
    <row r="36" spans="1:17">
      <c r="A36" s="484"/>
      <c r="B36" s="484"/>
      <c r="C36" s="485"/>
      <c r="D36" s="509"/>
      <c r="E36" s="509"/>
      <c r="F36" s="509"/>
      <c r="G36" s="596"/>
      <c r="H36" s="509"/>
      <c r="I36" s="509"/>
      <c r="J36" s="509"/>
      <c r="K36" s="509"/>
      <c r="L36" s="509"/>
      <c r="M36" s="509"/>
      <c r="N36" s="509"/>
      <c r="O36" s="509"/>
      <c r="P36" s="509"/>
      <c r="Q36" s="509"/>
    </row>
    <row r="37" spans="1:17">
      <c r="A37" s="484"/>
      <c r="B37" s="484"/>
      <c r="C37" s="485"/>
      <c r="D37" s="485"/>
      <c r="E37" s="485"/>
      <c r="F37" s="485"/>
      <c r="G37" s="571"/>
      <c r="H37" s="485"/>
      <c r="I37" s="485"/>
      <c r="J37" s="485"/>
      <c r="K37" s="485"/>
      <c r="L37" s="485"/>
      <c r="M37" s="485"/>
      <c r="N37" s="485"/>
      <c r="O37" s="485"/>
      <c r="P37" s="485"/>
      <c r="Q37" s="485"/>
    </row>
    <row r="38" spans="1:17">
      <c r="A38" s="484"/>
      <c r="B38" s="484"/>
      <c r="C38" s="493"/>
      <c r="D38" s="485"/>
      <c r="E38" s="485"/>
      <c r="F38" s="485"/>
      <c r="G38" s="571"/>
      <c r="H38" s="485"/>
      <c r="I38" s="485"/>
      <c r="J38" s="485"/>
      <c r="K38" s="485"/>
      <c r="L38" s="485"/>
      <c r="M38" s="485"/>
      <c r="N38" s="485"/>
      <c r="O38" s="485"/>
      <c r="P38" s="485"/>
      <c r="Q38" s="485"/>
    </row>
    <row r="39" spans="1:17">
      <c r="A39" s="484"/>
      <c r="B39" s="484"/>
      <c r="C39" s="485"/>
      <c r="D39" s="509"/>
      <c r="E39" s="509"/>
      <c r="F39" s="509"/>
      <c r="G39" s="596"/>
      <c r="H39" s="509"/>
      <c r="I39" s="509"/>
      <c r="J39" s="509"/>
      <c r="K39" s="509"/>
      <c r="L39" s="509"/>
      <c r="M39" s="509"/>
      <c r="N39" s="509"/>
      <c r="O39" s="509"/>
      <c r="P39" s="509"/>
      <c r="Q39" s="509"/>
    </row>
    <row r="40" spans="1:17">
      <c r="A40" s="484"/>
      <c r="B40" s="484"/>
      <c r="C40" s="485"/>
      <c r="D40" s="509"/>
      <c r="E40" s="509"/>
      <c r="F40" s="509"/>
      <c r="G40" s="596"/>
      <c r="H40" s="509"/>
      <c r="I40" s="509"/>
      <c r="J40" s="509"/>
      <c r="K40" s="509"/>
      <c r="L40" s="509"/>
      <c r="M40" s="509"/>
      <c r="N40" s="509"/>
      <c r="O40" s="509"/>
      <c r="P40" s="509"/>
      <c r="Q40" s="509"/>
    </row>
    <row r="41" spans="1:17">
      <c r="A41" s="484"/>
      <c r="B41" s="484"/>
      <c r="C41" s="485"/>
      <c r="D41" s="509"/>
      <c r="E41" s="509"/>
      <c r="F41" s="509"/>
      <c r="G41" s="596"/>
      <c r="H41" s="509"/>
      <c r="I41" s="509"/>
      <c r="J41" s="509"/>
      <c r="K41" s="509"/>
      <c r="L41" s="509"/>
      <c r="M41" s="509"/>
      <c r="N41" s="509"/>
      <c r="O41" s="509"/>
      <c r="P41" s="509"/>
      <c r="Q41" s="509"/>
    </row>
    <row r="42" spans="1:17">
      <c r="A42" s="484"/>
      <c r="B42" s="484"/>
      <c r="C42" s="486"/>
      <c r="D42" s="486"/>
      <c r="E42" s="486"/>
      <c r="F42" s="486"/>
      <c r="G42" s="572"/>
      <c r="H42" s="486"/>
      <c r="I42" s="486"/>
      <c r="J42" s="486"/>
      <c r="K42" s="486"/>
      <c r="L42" s="486"/>
      <c r="M42" s="486"/>
      <c r="N42" s="486"/>
      <c r="O42" s="486"/>
      <c r="P42" s="486"/>
      <c r="Q42" s="486"/>
    </row>
    <row r="43" spans="1:17">
      <c r="A43" s="484"/>
      <c r="B43" s="484"/>
      <c r="C43" s="494"/>
      <c r="D43" s="494"/>
      <c r="E43" s="486"/>
      <c r="F43" s="486"/>
      <c r="G43" s="572"/>
      <c r="H43" s="486"/>
      <c r="I43" s="486"/>
      <c r="J43" s="486"/>
      <c r="K43" s="486"/>
      <c r="L43" s="486"/>
      <c r="M43" s="486"/>
      <c r="N43" s="486"/>
      <c r="O43" s="486"/>
      <c r="P43" s="486"/>
      <c r="Q43" s="486"/>
    </row>
    <row r="44" spans="1:17">
      <c r="A44" s="484"/>
      <c r="B44" s="484"/>
      <c r="C44" s="494"/>
      <c r="D44" s="494"/>
      <c r="E44" s="486"/>
      <c r="F44" s="486"/>
      <c r="G44" s="572"/>
      <c r="H44" s="486"/>
      <c r="I44" s="486"/>
      <c r="J44" s="486"/>
      <c r="K44" s="486"/>
      <c r="L44" s="486"/>
      <c r="M44" s="486"/>
      <c r="N44" s="486"/>
      <c r="O44" s="486"/>
      <c r="P44" s="486"/>
      <c r="Q44" s="486"/>
    </row>
    <row r="45" spans="1:17">
      <c r="A45" s="473"/>
      <c r="B45" s="473"/>
      <c r="C45" s="494"/>
      <c r="D45" s="494"/>
      <c r="E45" s="473"/>
      <c r="F45" s="473"/>
      <c r="G45" s="561"/>
      <c r="H45" s="473"/>
      <c r="I45" s="473"/>
      <c r="J45" s="473"/>
      <c r="K45" s="473"/>
      <c r="L45" s="473"/>
      <c r="M45" s="473"/>
      <c r="N45" s="473"/>
      <c r="O45" s="473"/>
      <c r="P45" s="473"/>
      <c r="Q45" s="473"/>
    </row>
    <row r="46" spans="1:17">
      <c r="A46" s="473"/>
      <c r="B46" s="473"/>
      <c r="C46" s="473"/>
      <c r="D46" s="473"/>
      <c r="E46" s="473"/>
      <c r="F46" s="473"/>
      <c r="G46" s="561"/>
      <c r="H46" s="473"/>
      <c r="I46" s="473"/>
      <c r="J46" s="473"/>
      <c r="K46" s="473"/>
      <c r="L46" s="473"/>
      <c r="M46" s="473"/>
      <c r="N46" s="473"/>
      <c r="O46" s="473"/>
      <c r="P46" s="473"/>
      <c r="Q46" s="473"/>
    </row>
    <row r="47" spans="1:17" ht="19.5">
      <c r="A47" s="473"/>
      <c r="B47" s="473"/>
      <c r="C47" s="1467"/>
      <c r="D47" s="1467"/>
    </row>
    <row r="48" spans="1:17">
      <c r="A48" s="473"/>
      <c r="B48" s="473"/>
      <c r="C48" s="473"/>
      <c r="D48" s="473"/>
      <c r="E48" s="473"/>
      <c r="F48" s="473"/>
      <c r="G48" s="561"/>
      <c r="H48" s="473"/>
      <c r="I48" s="473"/>
      <c r="J48" s="473"/>
      <c r="K48" s="473"/>
      <c r="L48" s="473"/>
      <c r="M48" s="473"/>
      <c r="N48" s="473"/>
      <c r="O48" s="473"/>
      <c r="P48" s="473"/>
      <c r="Q48" s="473"/>
    </row>
    <row r="49" spans="1:17">
      <c r="A49" s="473"/>
      <c r="B49" s="473"/>
      <c r="C49" s="473"/>
      <c r="D49" s="473"/>
      <c r="E49" s="473"/>
      <c r="F49" s="473"/>
      <c r="G49" s="561"/>
      <c r="H49" s="473"/>
      <c r="I49" s="473"/>
      <c r="J49" s="473"/>
      <c r="K49" s="473"/>
      <c r="L49" s="473"/>
      <c r="M49" s="473"/>
      <c r="N49" s="473"/>
      <c r="O49" s="473"/>
      <c r="P49" s="473"/>
      <c r="Q49" s="473"/>
    </row>
    <row r="50" spans="1:17" ht="18">
      <c r="A50" s="473"/>
      <c r="B50" s="473"/>
      <c r="C50" s="487"/>
      <c r="D50" s="487"/>
      <c r="E50" s="502"/>
      <c r="F50" s="502"/>
      <c r="G50" s="589"/>
      <c r="H50" s="502"/>
      <c r="I50" s="502"/>
      <c r="J50" s="502"/>
      <c r="K50" s="502"/>
      <c r="L50" s="502"/>
      <c r="M50" s="502"/>
      <c r="N50" s="502"/>
      <c r="O50" s="502"/>
      <c r="P50" s="502"/>
      <c r="Q50" s="502"/>
    </row>
    <row r="51" spans="1:17" ht="15.75">
      <c r="A51" s="473"/>
      <c r="B51" s="473"/>
      <c r="C51" s="495"/>
      <c r="D51" s="495"/>
      <c r="E51" s="503"/>
      <c r="F51" s="503"/>
      <c r="G51" s="590"/>
      <c r="H51" s="503"/>
      <c r="I51" s="503"/>
      <c r="J51" s="503"/>
      <c r="K51" s="503"/>
      <c r="L51" s="503"/>
      <c r="M51" s="503"/>
      <c r="N51" s="503"/>
      <c r="O51" s="503"/>
      <c r="P51" s="503"/>
      <c r="Q51" s="503"/>
    </row>
    <row r="52" spans="1:17">
      <c r="A52" s="484"/>
      <c r="B52" s="484"/>
      <c r="C52" s="488"/>
      <c r="D52" s="488"/>
      <c r="E52" s="505"/>
      <c r="F52" s="505"/>
      <c r="G52" s="592"/>
      <c r="H52" s="505"/>
      <c r="I52" s="505"/>
      <c r="J52" s="505"/>
      <c r="K52" s="505"/>
      <c r="L52" s="505"/>
      <c r="M52" s="505"/>
      <c r="N52" s="505"/>
      <c r="O52" s="505"/>
      <c r="P52" s="505"/>
      <c r="Q52" s="505"/>
    </row>
    <row r="53" spans="1:17">
      <c r="A53" s="484"/>
      <c r="B53" s="484"/>
      <c r="C53" s="492"/>
      <c r="D53" s="492"/>
      <c r="E53" s="501"/>
      <c r="F53" s="501"/>
      <c r="G53" s="584"/>
      <c r="H53" s="501"/>
      <c r="I53" s="501"/>
      <c r="J53" s="501"/>
      <c r="K53" s="501"/>
      <c r="L53" s="501"/>
      <c r="M53" s="501"/>
      <c r="N53" s="501"/>
      <c r="O53" s="501"/>
      <c r="P53" s="501"/>
      <c r="Q53" s="501"/>
    </row>
    <row r="54" spans="1:17">
      <c r="A54" s="484"/>
      <c r="B54" s="484"/>
      <c r="C54" s="485"/>
      <c r="D54" s="485"/>
      <c r="E54" s="509"/>
      <c r="F54" s="509"/>
      <c r="G54" s="596"/>
      <c r="H54" s="509"/>
      <c r="I54" s="509"/>
      <c r="J54" s="509"/>
      <c r="K54" s="509"/>
      <c r="L54" s="509"/>
      <c r="M54" s="509"/>
      <c r="N54" s="509"/>
      <c r="O54" s="509"/>
      <c r="P54" s="509"/>
      <c r="Q54" s="509"/>
    </row>
    <row r="55" spans="1:17">
      <c r="A55" s="484"/>
      <c r="B55" s="484"/>
      <c r="C55" s="485"/>
      <c r="D55" s="485"/>
      <c r="E55" s="509"/>
      <c r="F55" s="509"/>
      <c r="G55" s="596"/>
      <c r="H55" s="509"/>
      <c r="I55" s="509"/>
      <c r="J55" s="509"/>
      <c r="K55" s="509"/>
      <c r="L55" s="509"/>
      <c r="M55" s="509"/>
      <c r="N55" s="509"/>
      <c r="O55" s="509"/>
      <c r="P55" s="509"/>
      <c r="Q55" s="509"/>
    </row>
    <row r="56" spans="1:17">
      <c r="A56" s="484"/>
      <c r="B56" s="484"/>
      <c r="C56" s="485"/>
      <c r="D56" s="485"/>
      <c r="E56" s="509"/>
      <c r="F56" s="509"/>
      <c r="G56" s="596"/>
      <c r="H56" s="509"/>
      <c r="I56" s="509"/>
      <c r="J56" s="509"/>
      <c r="K56" s="509"/>
      <c r="L56" s="509"/>
      <c r="M56" s="509"/>
      <c r="N56" s="509"/>
      <c r="O56" s="509"/>
      <c r="P56" s="509"/>
      <c r="Q56" s="509"/>
    </row>
    <row r="57" spans="1:17">
      <c r="A57" s="484"/>
      <c r="B57" s="484"/>
      <c r="C57" s="485"/>
      <c r="D57" s="485"/>
      <c r="E57" s="509"/>
      <c r="F57" s="509"/>
      <c r="G57" s="596"/>
      <c r="H57" s="509"/>
      <c r="I57" s="509"/>
      <c r="J57" s="509"/>
      <c r="K57" s="509"/>
      <c r="L57" s="509"/>
      <c r="M57" s="509"/>
      <c r="N57" s="509"/>
      <c r="O57" s="509"/>
      <c r="P57" s="509"/>
      <c r="Q57" s="509"/>
    </row>
    <row r="58" spans="1:17">
      <c r="A58" s="484"/>
      <c r="B58" s="484"/>
      <c r="C58" s="485"/>
      <c r="D58" s="485"/>
      <c r="E58" s="509"/>
      <c r="F58" s="509"/>
      <c r="G58" s="596"/>
      <c r="H58" s="509"/>
      <c r="I58" s="509"/>
      <c r="J58" s="509"/>
      <c r="K58" s="509"/>
      <c r="L58" s="509"/>
      <c r="M58" s="509"/>
      <c r="N58" s="509"/>
      <c r="O58" s="509"/>
      <c r="P58" s="509"/>
      <c r="Q58" s="509"/>
    </row>
    <row r="59" spans="1:17">
      <c r="A59" s="484"/>
      <c r="B59" s="484"/>
      <c r="C59" s="493"/>
      <c r="D59" s="493"/>
      <c r="E59" s="510"/>
      <c r="F59" s="510"/>
      <c r="G59" s="597"/>
      <c r="H59" s="510"/>
      <c r="I59" s="510"/>
      <c r="J59" s="510"/>
      <c r="K59" s="510"/>
      <c r="L59" s="510"/>
      <c r="M59" s="510"/>
      <c r="N59" s="510"/>
      <c r="O59" s="510"/>
      <c r="P59" s="510"/>
      <c r="Q59" s="510"/>
    </row>
    <row r="60" spans="1:17">
      <c r="A60" s="484"/>
      <c r="B60" s="484"/>
      <c r="C60" s="485"/>
      <c r="D60" s="485"/>
      <c r="E60" s="509"/>
      <c r="F60" s="509"/>
      <c r="G60" s="596"/>
      <c r="H60" s="509"/>
      <c r="I60" s="509"/>
      <c r="J60" s="509"/>
      <c r="K60" s="509"/>
      <c r="L60" s="509"/>
      <c r="M60" s="509"/>
      <c r="N60" s="509"/>
      <c r="O60" s="509"/>
      <c r="P60" s="509"/>
      <c r="Q60" s="509"/>
    </row>
    <row r="61" spans="1:17">
      <c r="A61" s="484"/>
      <c r="B61" s="484"/>
      <c r="C61" s="485"/>
      <c r="D61" s="485"/>
      <c r="E61" s="509"/>
      <c r="F61" s="509"/>
      <c r="G61" s="596"/>
      <c r="H61" s="509"/>
      <c r="I61" s="509"/>
      <c r="J61" s="509"/>
      <c r="K61" s="509"/>
      <c r="L61" s="509"/>
      <c r="M61" s="509"/>
      <c r="N61" s="509"/>
      <c r="O61" s="509"/>
      <c r="P61" s="509"/>
      <c r="Q61" s="509"/>
    </row>
    <row r="62" spans="1:17">
      <c r="A62" s="484"/>
      <c r="B62" s="484"/>
      <c r="C62" s="485"/>
      <c r="D62" s="485"/>
      <c r="E62" s="485"/>
      <c r="F62" s="485"/>
      <c r="G62" s="571"/>
      <c r="H62" s="485"/>
      <c r="I62" s="485"/>
      <c r="J62" s="485"/>
      <c r="K62" s="485"/>
      <c r="L62" s="485"/>
      <c r="M62" s="485"/>
      <c r="N62" s="485"/>
      <c r="O62" s="485"/>
      <c r="P62" s="485"/>
      <c r="Q62" s="485"/>
    </row>
    <row r="63" spans="1:17">
      <c r="A63" s="484"/>
      <c r="B63" s="484"/>
      <c r="C63" s="493"/>
      <c r="D63" s="493"/>
      <c r="E63" s="485"/>
      <c r="F63" s="485"/>
      <c r="G63" s="571"/>
      <c r="H63" s="485"/>
      <c r="I63" s="485"/>
      <c r="J63" s="485"/>
      <c r="K63" s="485"/>
      <c r="L63" s="485"/>
      <c r="M63" s="485"/>
      <c r="N63" s="485"/>
      <c r="O63" s="485"/>
      <c r="P63" s="485"/>
      <c r="Q63" s="485"/>
    </row>
    <row r="64" spans="1:17">
      <c r="A64" s="484"/>
      <c r="B64" s="484"/>
      <c r="C64" s="485"/>
      <c r="D64" s="485"/>
      <c r="E64" s="509"/>
      <c r="F64" s="509"/>
      <c r="G64" s="596"/>
      <c r="H64" s="509"/>
      <c r="I64" s="509"/>
      <c r="J64" s="509"/>
      <c r="K64" s="509"/>
      <c r="L64" s="509"/>
      <c r="M64" s="509"/>
      <c r="N64" s="509"/>
      <c r="O64" s="509"/>
      <c r="P64" s="509"/>
      <c r="Q64" s="509"/>
    </row>
    <row r="65" spans="1:17">
      <c r="A65" s="484"/>
      <c r="B65" s="484"/>
      <c r="C65" s="485"/>
      <c r="D65" s="485"/>
      <c r="E65" s="509"/>
      <c r="F65" s="509"/>
      <c r="G65" s="596"/>
      <c r="H65" s="509"/>
      <c r="I65" s="509"/>
      <c r="J65" s="509"/>
      <c r="K65" s="509"/>
      <c r="L65" s="509"/>
      <c r="M65" s="509"/>
      <c r="N65" s="509"/>
      <c r="O65" s="509"/>
      <c r="P65" s="509"/>
      <c r="Q65" s="509"/>
    </row>
    <row r="66" spans="1:17">
      <c r="A66" s="484"/>
      <c r="B66" s="484"/>
      <c r="C66" s="485"/>
      <c r="D66" s="485"/>
      <c r="E66" s="509"/>
      <c r="F66" s="509"/>
      <c r="G66" s="596"/>
      <c r="H66" s="509"/>
      <c r="I66" s="509"/>
      <c r="J66" s="509"/>
      <c r="K66" s="509"/>
      <c r="L66" s="509"/>
      <c r="M66" s="509"/>
      <c r="N66" s="509"/>
      <c r="O66" s="509"/>
      <c r="P66" s="509"/>
      <c r="Q66" s="509"/>
    </row>
    <row r="67" spans="1:17">
      <c r="A67" s="484"/>
      <c r="B67" s="484"/>
      <c r="C67" s="485"/>
      <c r="D67" s="485"/>
      <c r="E67" s="509"/>
      <c r="F67" s="509"/>
      <c r="G67" s="596"/>
      <c r="H67" s="509"/>
      <c r="I67" s="509"/>
      <c r="J67" s="509"/>
      <c r="K67" s="509"/>
      <c r="L67" s="509"/>
      <c r="M67" s="509"/>
      <c r="N67" s="509"/>
      <c r="O67" s="509"/>
      <c r="P67" s="509"/>
      <c r="Q67" s="509"/>
    </row>
    <row r="68" spans="1:17">
      <c r="A68" s="484"/>
      <c r="B68" s="484"/>
      <c r="C68" s="485"/>
      <c r="D68" s="485"/>
      <c r="E68" s="509"/>
      <c r="F68" s="509"/>
      <c r="G68" s="596"/>
      <c r="H68" s="509"/>
      <c r="I68" s="509"/>
      <c r="J68" s="509"/>
      <c r="K68" s="509"/>
      <c r="L68" s="509"/>
      <c r="M68" s="509"/>
      <c r="N68" s="509"/>
      <c r="O68" s="509"/>
      <c r="P68" s="509"/>
      <c r="Q68" s="509"/>
    </row>
    <row r="69" spans="1:17">
      <c r="A69" s="484"/>
      <c r="B69" s="484"/>
      <c r="C69" s="486"/>
      <c r="D69" s="486"/>
      <c r="E69" s="486"/>
      <c r="F69" s="486"/>
      <c r="G69" s="572"/>
      <c r="H69" s="486"/>
      <c r="I69" s="486"/>
      <c r="J69" s="486"/>
      <c r="K69" s="486"/>
      <c r="L69" s="486"/>
      <c r="M69" s="486"/>
      <c r="N69" s="486"/>
      <c r="O69" s="486"/>
      <c r="P69" s="486"/>
      <c r="Q69" s="486"/>
    </row>
    <row r="70" spans="1:17" ht="15.75">
      <c r="A70" s="473"/>
      <c r="B70" s="473"/>
      <c r="C70" s="495"/>
      <c r="D70" s="495"/>
      <c r="E70" s="504"/>
      <c r="F70" s="504"/>
      <c r="G70" s="591"/>
      <c r="H70" s="504"/>
      <c r="I70" s="504"/>
      <c r="J70" s="504"/>
      <c r="K70" s="504"/>
      <c r="L70" s="504"/>
      <c r="M70" s="504"/>
      <c r="N70" s="504"/>
      <c r="O70" s="504"/>
      <c r="P70" s="504"/>
      <c r="Q70" s="504"/>
    </row>
    <row r="71" spans="1:17">
      <c r="A71" s="484"/>
      <c r="B71" s="484"/>
      <c r="C71" s="488"/>
      <c r="D71" s="488"/>
      <c r="E71" s="505"/>
      <c r="F71" s="505"/>
      <c r="G71" s="592"/>
      <c r="H71" s="505"/>
      <c r="I71" s="505"/>
      <c r="J71" s="505"/>
      <c r="K71" s="505"/>
      <c r="L71" s="505"/>
      <c r="M71" s="505"/>
      <c r="N71" s="505"/>
      <c r="O71" s="505"/>
      <c r="P71" s="505"/>
      <c r="Q71" s="505"/>
    </row>
    <row r="72" spans="1:17">
      <c r="A72" s="484"/>
      <c r="B72" s="484"/>
      <c r="C72" s="492"/>
      <c r="D72" s="492"/>
      <c r="E72" s="501"/>
      <c r="F72" s="501"/>
      <c r="G72" s="584"/>
      <c r="H72" s="501"/>
      <c r="I72" s="501"/>
      <c r="J72" s="501"/>
      <c r="K72" s="501"/>
      <c r="L72" s="501"/>
      <c r="M72" s="501"/>
      <c r="N72" s="501"/>
      <c r="O72" s="501"/>
      <c r="P72" s="501"/>
      <c r="Q72" s="501"/>
    </row>
    <row r="73" spans="1:17">
      <c r="A73" s="484"/>
      <c r="B73" s="484"/>
      <c r="C73" s="485"/>
      <c r="D73" s="485"/>
      <c r="E73" s="509"/>
      <c r="F73" s="509"/>
      <c r="G73" s="596"/>
      <c r="H73" s="509"/>
      <c r="I73" s="509"/>
      <c r="J73" s="509"/>
      <c r="K73" s="509"/>
      <c r="L73" s="509"/>
      <c r="M73" s="509"/>
      <c r="N73" s="509"/>
      <c r="O73" s="509"/>
      <c r="P73" s="509"/>
      <c r="Q73" s="509"/>
    </row>
    <row r="74" spans="1:17">
      <c r="A74" s="484"/>
      <c r="B74" s="484"/>
      <c r="C74" s="485"/>
      <c r="D74" s="485"/>
      <c r="E74" s="509"/>
      <c r="F74" s="509"/>
      <c r="G74" s="596"/>
      <c r="H74" s="509"/>
      <c r="I74" s="509"/>
      <c r="J74" s="509"/>
      <c r="K74" s="509"/>
      <c r="L74" s="509"/>
      <c r="M74" s="509"/>
      <c r="N74" s="509"/>
      <c r="O74" s="509"/>
      <c r="P74" s="509"/>
      <c r="Q74" s="509"/>
    </row>
    <row r="75" spans="1:17">
      <c r="A75" s="484"/>
      <c r="B75" s="484"/>
      <c r="C75" s="485"/>
      <c r="D75" s="485"/>
      <c r="E75" s="509"/>
      <c r="F75" s="509"/>
      <c r="G75" s="596"/>
      <c r="H75" s="509"/>
      <c r="I75" s="509"/>
      <c r="J75" s="509"/>
      <c r="K75" s="509"/>
      <c r="L75" s="509"/>
      <c r="M75" s="509"/>
      <c r="N75" s="509"/>
      <c r="O75" s="509"/>
      <c r="P75" s="509"/>
      <c r="Q75" s="509"/>
    </row>
    <row r="76" spans="1:17">
      <c r="A76" s="484"/>
      <c r="B76" s="484"/>
      <c r="C76" s="485"/>
      <c r="D76" s="485"/>
      <c r="E76" s="509"/>
      <c r="F76" s="509"/>
      <c r="G76" s="596"/>
      <c r="H76" s="509"/>
      <c r="I76" s="509"/>
      <c r="J76" s="509"/>
      <c r="K76" s="509"/>
      <c r="L76" s="509"/>
      <c r="M76" s="509"/>
      <c r="N76" s="509"/>
      <c r="O76" s="509"/>
      <c r="P76" s="509"/>
      <c r="Q76" s="509"/>
    </row>
    <row r="77" spans="1:17">
      <c r="A77" s="484"/>
      <c r="B77" s="484"/>
      <c r="C77" s="485"/>
      <c r="D77" s="485"/>
      <c r="E77" s="509"/>
      <c r="F77" s="509"/>
      <c r="G77" s="596"/>
      <c r="H77" s="509"/>
      <c r="I77" s="509"/>
      <c r="J77" s="509"/>
      <c r="K77" s="509"/>
      <c r="L77" s="509"/>
      <c r="M77" s="509"/>
      <c r="N77" s="509"/>
      <c r="O77" s="509"/>
      <c r="P77" s="509"/>
      <c r="Q77" s="509"/>
    </row>
    <row r="78" spans="1:17">
      <c r="A78" s="484"/>
      <c r="B78" s="484"/>
      <c r="C78" s="493"/>
      <c r="D78" s="493"/>
      <c r="E78" s="510"/>
      <c r="F78" s="510"/>
      <c r="G78" s="597"/>
      <c r="H78" s="510"/>
      <c r="I78" s="510"/>
      <c r="J78" s="510"/>
      <c r="K78" s="510"/>
      <c r="L78" s="510"/>
      <c r="M78" s="510"/>
      <c r="N78" s="510"/>
      <c r="O78" s="510"/>
      <c r="P78" s="510"/>
      <c r="Q78" s="510"/>
    </row>
    <row r="79" spans="1:17">
      <c r="A79" s="484"/>
      <c r="B79" s="484"/>
      <c r="C79" s="485"/>
      <c r="D79" s="485"/>
      <c r="E79" s="509"/>
      <c r="F79" s="509"/>
      <c r="G79" s="596"/>
      <c r="H79" s="509"/>
      <c r="I79" s="509"/>
      <c r="J79" s="509"/>
      <c r="K79" s="509"/>
      <c r="L79" s="509"/>
      <c r="M79" s="509"/>
      <c r="N79" s="509"/>
      <c r="O79" s="509"/>
      <c r="P79" s="509"/>
      <c r="Q79" s="509"/>
    </row>
    <row r="80" spans="1:17">
      <c r="A80" s="484"/>
      <c r="B80" s="484"/>
      <c r="C80" s="485"/>
      <c r="D80" s="485"/>
      <c r="E80" s="509"/>
      <c r="F80" s="509"/>
      <c r="G80" s="596"/>
      <c r="H80" s="509"/>
      <c r="I80" s="509"/>
      <c r="J80" s="509"/>
      <c r="K80" s="509"/>
      <c r="L80" s="509"/>
      <c r="M80" s="509"/>
      <c r="N80" s="509"/>
      <c r="O80" s="509"/>
      <c r="P80" s="509"/>
      <c r="Q80" s="509"/>
    </row>
    <row r="81" spans="1:17">
      <c r="A81" s="484"/>
      <c r="B81" s="484"/>
      <c r="C81" s="485"/>
      <c r="D81" s="485"/>
      <c r="E81" s="485"/>
      <c r="F81" s="485"/>
      <c r="G81" s="571"/>
      <c r="H81" s="485"/>
      <c r="I81" s="485"/>
      <c r="J81" s="485"/>
      <c r="K81" s="485"/>
      <c r="L81" s="485"/>
      <c r="M81" s="485"/>
      <c r="N81" s="485"/>
      <c r="O81" s="485"/>
      <c r="P81" s="485"/>
      <c r="Q81" s="485"/>
    </row>
    <row r="82" spans="1:17">
      <c r="A82" s="484"/>
      <c r="B82" s="484"/>
      <c r="C82" s="493"/>
      <c r="D82" s="493"/>
      <c r="E82" s="485"/>
      <c r="F82" s="485"/>
      <c r="G82" s="571"/>
      <c r="H82" s="485"/>
      <c r="I82" s="485"/>
      <c r="J82" s="485"/>
      <c r="K82" s="485"/>
      <c r="L82" s="485"/>
      <c r="M82" s="485"/>
      <c r="N82" s="485"/>
      <c r="O82" s="485"/>
      <c r="P82" s="485"/>
      <c r="Q82" s="485"/>
    </row>
    <row r="83" spans="1:17">
      <c r="A83" s="484"/>
      <c r="B83" s="484"/>
      <c r="C83" s="485"/>
      <c r="D83" s="485"/>
      <c r="E83" s="509"/>
      <c r="F83" s="509"/>
      <c r="G83" s="596"/>
      <c r="H83" s="509"/>
      <c r="I83" s="509"/>
      <c r="J83" s="509"/>
      <c r="K83" s="509"/>
      <c r="L83" s="509"/>
      <c r="M83" s="509"/>
      <c r="N83" s="509"/>
      <c r="O83" s="509"/>
      <c r="P83" s="509"/>
      <c r="Q83" s="509"/>
    </row>
    <row r="84" spans="1:17">
      <c r="A84" s="484"/>
      <c r="B84" s="484"/>
      <c r="C84" s="485"/>
      <c r="D84" s="485"/>
      <c r="E84" s="509"/>
      <c r="F84" s="509"/>
      <c r="G84" s="596"/>
      <c r="H84" s="509"/>
      <c r="I84" s="509"/>
      <c r="J84" s="509"/>
      <c r="K84" s="509"/>
      <c r="L84" s="509"/>
      <c r="M84" s="509"/>
      <c r="N84" s="509"/>
      <c r="O84" s="509"/>
      <c r="P84" s="509"/>
      <c r="Q84" s="509"/>
    </row>
    <row r="85" spans="1:17">
      <c r="A85" s="484"/>
      <c r="B85" s="484"/>
      <c r="C85" s="485"/>
      <c r="D85" s="485"/>
      <c r="E85" s="509"/>
      <c r="F85" s="509"/>
      <c r="G85" s="596"/>
      <c r="H85" s="509"/>
      <c r="I85" s="509"/>
      <c r="J85" s="509"/>
      <c r="K85" s="509"/>
      <c r="L85" s="509"/>
      <c r="M85" s="509"/>
      <c r="N85" s="509"/>
      <c r="O85" s="509"/>
      <c r="P85" s="509"/>
      <c r="Q85" s="509"/>
    </row>
    <row r="86" spans="1:17">
      <c r="A86" s="484"/>
      <c r="B86" s="484"/>
      <c r="C86" s="486"/>
      <c r="D86" s="486"/>
      <c r="E86" s="486"/>
      <c r="F86" s="486"/>
      <c r="G86" s="572"/>
      <c r="H86" s="486"/>
      <c r="I86" s="486"/>
      <c r="J86" s="486"/>
      <c r="K86" s="486"/>
      <c r="L86" s="486"/>
      <c r="M86" s="486"/>
      <c r="N86" s="486"/>
      <c r="O86" s="486"/>
      <c r="P86" s="486"/>
      <c r="Q86" s="486"/>
    </row>
    <row r="87" spans="1:17">
      <c r="A87" s="484"/>
      <c r="B87" s="484"/>
      <c r="C87" s="494"/>
      <c r="D87" s="494"/>
      <c r="E87" s="486"/>
      <c r="F87" s="486"/>
      <c r="G87" s="572"/>
      <c r="H87" s="486"/>
      <c r="I87" s="486"/>
      <c r="J87" s="486"/>
      <c r="K87" s="486"/>
      <c r="L87" s="486"/>
      <c r="M87" s="486"/>
      <c r="N87" s="486"/>
      <c r="O87" s="486"/>
      <c r="P87" s="486"/>
      <c r="Q87" s="486"/>
    </row>
    <row r="88" spans="1:17">
      <c r="A88" s="484"/>
      <c r="B88" s="484"/>
      <c r="C88" s="494"/>
      <c r="D88" s="494"/>
      <c r="E88" s="486"/>
      <c r="F88" s="486"/>
      <c r="G88" s="572"/>
      <c r="H88" s="486"/>
      <c r="I88" s="486"/>
      <c r="J88" s="486"/>
      <c r="K88" s="486"/>
      <c r="L88" s="486"/>
      <c r="M88" s="486"/>
      <c r="N88" s="486"/>
      <c r="O88" s="486"/>
      <c r="P88" s="486"/>
      <c r="Q88" s="486"/>
    </row>
    <row r="89" spans="1:17">
      <c r="A89" s="473"/>
      <c r="B89" s="473"/>
      <c r="C89" s="494"/>
      <c r="D89" s="494"/>
      <c r="E89" s="473"/>
      <c r="F89" s="473"/>
      <c r="G89" s="561"/>
      <c r="H89" s="473"/>
      <c r="I89" s="473"/>
      <c r="J89" s="473"/>
      <c r="K89" s="473"/>
      <c r="L89" s="473"/>
      <c r="M89" s="473"/>
      <c r="N89" s="473"/>
      <c r="O89" s="473"/>
      <c r="P89" s="473"/>
      <c r="Q89" s="473"/>
    </row>
    <row r="90" spans="1:17">
      <c r="A90" s="473"/>
      <c r="B90" s="473"/>
      <c r="C90" s="473"/>
      <c r="D90" s="473"/>
      <c r="E90" s="473"/>
      <c r="F90" s="473"/>
      <c r="G90" s="561"/>
      <c r="H90" s="473"/>
      <c r="I90" s="473"/>
      <c r="J90" s="473"/>
      <c r="K90" s="473"/>
      <c r="L90" s="473"/>
      <c r="M90" s="473"/>
      <c r="N90" s="473"/>
      <c r="O90" s="473"/>
      <c r="P90" s="473"/>
      <c r="Q90" s="473"/>
    </row>
    <row r="91" spans="1:17">
      <c r="A91" s="473"/>
      <c r="B91" s="473"/>
      <c r="C91" s="473"/>
      <c r="D91" s="473"/>
      <c r="E91" s="473"/>
      <c r="F91" s="473"/>
      <c r="G91" s="561"/>
      <c r="H91" s="473"/>
      <c r="I91" s="473"/>
      <c r="J91" s="473"/>
      <c r="K91" s="473"/>
      <c r="L91" s="473"/>
      <c r="M91" s="473"/>
      <c r="N91" s="473"/>
      <c r="O91" s="473"/>
      <c r="P91" s="473"/>
      <c r="Q91" s="473"/>
    </row>
  </sheetData>
  <mergeCells count="7">
    <mergeCell ref="C47:D47"/>
    <mergeCell ref="E5:F5"/>
    <mergeCell ref="Q5:Q7"/>
    <mergeCell ref="G5:G7"/>
    <mergeCell ref="M5:P5"/>
    <mergeCell ref="L5:L7"/>
    <mergeCell ref="H5:K5"/>
  </mergeCells>
  <phoneticPr fontId="3" type="noConversion"/>
  <pageMargins left="0.43307086614173229" right="0.23622047244094491" top="0.62992125984251968" bottom="0.35433070866141736" header="0.15748031496062992" footer="0.15748031496062992"/>
  <pageSetup paperSize="9" scale="80" orientation="landscape" useFirstPageNumber="1" r:id="rId1"/>
  <headerFooter>
    <oddHeader>&amp;R&amp;"Trebuchet MS,보통"&amp;12
www.wooribank.com</oddHeader>
    <oddFooter xml:space="preserve">&amp;R&amp;"Trebuchet MS,보통"Page 14
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showGridLines="0" view="pageBreakPreview" zoomScale="90" zoomScaleNormal="100" zoomScaleSheetLayoutView="90" workbookViewId="0">
      <selection activeCell="V16" sqref="V16"/>
    </sheetView>
  </sheetViews>
  <sheetFormatPr defaultRowHeight="15"/>
  <cols>
    <col min="1" max="1" width="20.85546875" style="474" customWidth="1"/>
    <col min="2" max="2" width="6" style="474" customWidth="1"/>
    <col min="3" max="3" width="22.5703125" style="474" customWidth="1"/>
    <col min="4" max="18" width="8.5703125" style="474" customWidth="1"/>
    <col min="19" max="19" width="2" style="474" customWidth="1"/>
    <col min="20" max="16384" width="9.140625" style="474"/>
  </cols>
  <sheetData>
    <row r="1" spans="1:20" s="520" customFormat="1" ht="36" customHeight="1">
      <c r="A1" s="499"/>
      <c r="B1" s="519"/>
      <c r="C1" s="1456" t="s">
        <v>261</v>
      </c>
      <c r="D1" s="1456"/>
      <c r="E1" s="1456"/>
      <c r="F1" s="1456"/>
      <c r="G1" s="1456"/>
      <c r="H1" s="1456"/>
      <c r="I1" s="1456"/>
      <c r="J1" s="1456"/>
      <c r="K1" s="1456"/>
      <c r="L1" s="1456"/>
      <c r="M1" s="1456"/>
      <c r="N1" s="1456"/>
      <c r="O1" s="1456"/>
      <c r="P1" s="1456"/>
      <c r="Q1" s="1456"/>
      <c r="R1" s="1456"/>
      <c r="S1" s="1456"/>
      <c r="T1" s="500"/>
    </row>
    <row r="2" spans="1:20" ht="9" customHeight="1">
      <c r="A2" s="481"/>
      <c r="C2" s="518"/>
      <c r="D2" s="506"/>
      <c r="E2" s="506"/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506"/>
      <c r="Q2" s="506"/>
      <c r="R2" s="506"/>
      <c r="S2" s="478"/>
      <c r="T2" s="478"/>
    </row>
    <row r="3" spans="1:20" ht="15" customHeight="1">
      <c r="A3" s="481"/>
      <c r="C3" s="81"/>
      <c r="D3" s="506"/>
      <c r="E3" s="506"/>
      <c r="F3" s="506"/>
      <c r="G3" s="506"/>
      <c r="H3" s="506"/>
      <c r="I3" s="506"/>
      <c r="J3" s="506"/>
      <c r="K3" s="506"/>
      <c r="L3" s="506"/>
      <c r="M3" s="506"/>
      <c r="N3" s="506"/>
      <c r="O3" s="506"/>
      <c r="P3" s="506"/>
      <c r="Q3" s="506"/>
      <c r="R3" s="506"/>
      <c r="S3" s="478"/>
      <c r="T3" s="478"/>
    </row>
    <row r="4" spans="1:20" s="478" customFormat="1" ht="10.15" customHeight="1">
      <c r="A4" s="483"/>
      <c r="C4" s="543"/>
      <c r="D4" s="544"/>
      <c r="E4" s="544"/>
      <c r="F4" s="545"/>
      <c r="G4" s="545"/>
      <c r="H4" s="545"/>
      <c r="I4" s="545"/>
      <c r="J4" s="544"/>
      <c r="K4" s="544"/>
      <c r="L4" s="545"/>
      <c r="M4" s="544"/>
      <c r="N4" s="544"/>
      <c r="O4" s="545"/>
      <c r="P4" s="546"/>
      <c r="Q4" s="546"/>
      <c r="R4" s="547"/>
    </row>
    <row r="5" spans="1:20" ht="27.75" customHeight="1">
      <c r="A5" s="481"/>
      <c r="C5" s="482"/>
      <c r="D5" s="548"/>
      <c r="E5" s="548"/>
      <c r="F5" s="548"/>
      <c r="G5" s="548"/>
      <c r="H5" s="548"/>
      <c r="I5" s="548"/>
      <c r="J5" s="548"/>
      <c r="K5" s="548"/>
      <c r="L5" s="548"/>
      <c r="M5" s="548"/>
      <c r="N5" s="548"/>
      <c r="O5" s="548"/>
      <c r="P5" s="548"/>
      <c r="Q5" s="548"/>
      <c r="R5" s="548"/>
    </row>
    <row r="6" spans="1:20" s="478" customFormat="1" ht="24" customHeight="1">
      <c r="A6" s="483"/>
      <c r="C6" s="515" t="s">
        <v>5</v>
      </c>
      <c r="D6" s="1472" t="s">
        <v>137</v>
      </c>
      <c r="E6" s="1472"/>
      <c r="F6" s="1482"/>
      <c r="G6" s="1483" t="s">
        <v>136</v>
      </c>
      <c r="H6" s="1472"/>
      <c r="I6" s="1482"/>
      <c r="J6" s="1483" t="s">
        <v>138</v>
      </c>
      <c r="K6" s="1472"/>
      <c r="L6" s="1482"/>
      <c r="M6" s="1483" t="s">
        <v>264</v>
      </c>
      <c r="N6" s="1472"/>
      <c r="O6" s="1482"/>
      <c r="P6" s="1483" t="s">
        <v>9</v>
      </c>
      <c r="Q6" s="1472"/>
      <c r="R6" s="1472"/>
    </row>
    <row r="7" spans="1:20" s="478" customFormat="1" ht="24" customHeight="1">
      <c r="A7" s="483"/>
      <c r="C7" s="476" t="s">
        <v>163</v>
      </c>
      <c r="D7" s="516" t="s">
        <v>265</v>
      </c>
      <c r="E7" s="516" t="s">
        <v>266</v>
      </c>
      <c r="F7" s="516" t="s">
        <v>15</v>
      </c>
      <c r="G7" s="516" t="s">
        <v>265</v>
      </c>
      <c r="H7" s="516" t="s">
        <v>266</v>
      </c>
      <c r="I7" s="553" t="s">
        <v>15</v>
      </c>
      <c r="J7" s="516" t="s">
        <v>265</v>
      </c>
      <c r="K7" s="516" t="s">
        <v>266</v>
      </c>
      <c r="L7" s="516" t="s">
        <v>15</v>
      </c>
      <c r="M7" s="516" t="s">
        <v>265</v>
      </c>
      <c r="N7" s="516" t="s">
        <v>266</v>
      </c>
      <c r="O7" s="553" t="s">
        <v>15</v>
      </c>
      <c r="P7" s="516" t="s">
        <v>265</v>
      </c>
      <c r="Q7" s="516" t="s">
        <v>266</v>
      </c>
      <c r="R7" s="516" t="s">
        <v>15</v>
      </c>
    </row>
    <row r="8" spans="1:20" s="478" customFormat="1" ht="24" customHeight="1">
      <c r="A8" s="483"/>
      <c r="C8" s="555" t="s">
        <v>240</v>
      </c>
      <c r="D8" s="1061">
        <v>35274.868000000002</v>
      </c>
      <c r="E8" s="1061">
        <v>70.991</v>
      </c>
      <c r="F8" s="1234">
        <f t="shared" ref="F8:F13" si="0">E8/D8*100</f>
        <v>0.20125093026570642</v>
      </c>
      <c r="G8" s="1235">
        <v>80315.733999999997</v>
      </c>
      <c r="H8" s="1236">
        <v>303.08800000000002</v>
      </c>
      <c r="I8" s="1237">
        <f t="shared" ref="I8:I13" si="1">H8/G8*100</f>
        <v>0.37737064072651072</v>
      </c>
      <c r="J8" s="1061">
        <v>112762.52800000001</v>
      </c>
      <c r="K8" s="1061">
        <v>126.045</v>
      </c>
      <c r="L8" s="1234">
        <f t="shared" ref="L8:L13" si="2">K8/J8*100</f>
        <v>0.11177915415305339</v>
      </c>
      <c r="M8" s="1238">
        <v>2574.6970000000001</v>
      </c>
      <c r="N8" s="1061">
        <v>6.4329999999999998</v>
      </c>
      <c r="O8" s="1237">
        <f t="shared" ref="O8:O13" si="3">N8/M8*100</f>
        <v>0.24985464309004124</v>
      </c>
      <c r="P8" s="1239">
        <f t="shared" ref="P8:Q12" si="4">D8+G8+J8+M8</f>
        <v>230927.82699999999</v>
      </c>
      <c r="Q8" s="1239">
        <f t="shared" si="4"/>
        <v>506.55700000000002</v>
      </c>
      <c r="R8" s="1240">
        <f t="shared" ref="R8:R13" si="5">Q8/P8*100</f>
        <v>0.2193572799695552</v>
      </c>
      <c r="S8" s="549"/>
      <c r="T8" s="549"/>
    </row>
    <row r="9" spans="1:20" s="478" customFormat="1" ht="24" customHeight="1">
      <c r="A9" s="483"/>
      <c r="C9" s="555" t="s">
        <v>241</v>
      </c>
      <c r="D9" s="1061">
        <v>822.58699999999999</v>
      </c>
      <c r="E9" s="1061">
        <v>202.68600000000001</v>
      </c>
      <c r="F9" s="1234">
        <f t="shared" si="0"/>
        <v>24.640068466922042</v>
      </c>
      <c r="G9" s="1235">
        <v>509.012</v>
      </c>
      <c r="H9" s="1236">
        <v>64.727999999999994</v>
      </c>
      <c r="I9" s="1237">
        <f t="shared" si="1"/>
        <v>12.716399613368642</v>
      </c>
      <c r="J9" s="1061">
        <v>455.19600000000003</v>
      </c>
      <c r="K9" s="1061">
        <v>60.268999999999998</v>
      </c>
      <c r="L9" s="1234">
        <f t="shared" si="2"/>
        <v>13.240230581991053</v>
      </c>
      <c r="M9" s="1238">
        <v>19.405000000000001</v>
      </c>
      <c r="N9" s="1061">
        <v>10.25</v>
      </c>
      <c r="O9" s="1237">
        <f t="shared" si="3"/>
        <v>52.821437773769645</v>
      </c>
      <c r="P9" s="1239">
        <f t="shared" si="4"/>
        <v>1806.2</v>
      </c>
      <c r="Q9" s="1239">
        <f t="shared" si="4"/>
        <v>337.93299999999999</v>
      </c>
      <c r="R9" s="1240">
        <f t="shared" si="5"/>
        <v>18.70961133872218</v>
      </c>
      <c r="S9" s="549"/>
      <c r="T9" s="549"/>
    </row>
    <row r="10" spans="1:20" s="478" customFormat="1" ht="24" customHeight="1">
      <c r="A10" s="483"/>
      <c r="C10" s="555" t="s">
        <v>242</v>
      </c>
      <c r="D10" s="1061">
        <v>89.388999999999996</v>
      </c>
      <c r="E10" s="1061">
        <v>25.295000000000002</v>
      </c>
      <c r="F10" s="1234">
        <f>E10/D10*100</f>
        <v>28.297665260826278</v>
      </c>
      <c r="G10" s="1235">
        <v>260</v>
      </c>
      <c r="H10" s="1236">
        <v>40.674999999999997</v>
      </c>
      <c r="I10" s="1237">
        <f t="shared" si="1"/>
        <v>15.644230769230768</v>
      </c>
      <c r="J10" s="1061">
        <v>183.70400000000001</v>
      </c>
      <c r="K10" s="1061">
        <v>4.6520000000000001</v>
      </c>
      <c r="L10" s="1234">
        <f t="shared" si="2"/>
        <v>2.5323346252667336</v>
      </c>
      <c r="M10" s="1238">
        <v>58.021000000000001</v>
      </c>
      <c r="N10" s="1061">
        <v>19.949000000000002</v>
      </c>
      <c r="O10" s="1237">
        <f t="shared" si="3"/>
        <v>34.382378793884975</v>
      </c>
      <c r="P10" s="1239">
        <f t="shared" si="4"/>
        <v>591.11400000000003</v>
      </c>
      <c r="Q10" s="1239">
        <f t="shared" si="4"/>
        <v>90.570999999999998</v>
      </c>
      <c r="R10" s="1240">
        <f t="shared" si="5"/>
        <v>15.322086771756377</v>
      </c>
      <c r="S10" s="549"/>
      <c r="T10" s="549"/>
    </row>
    <row r="11" spans="1:20" s="478" customFormat="1" ht="24" customHeight="1">
      <c r="A11" s="483"/>
      <c r="C11" s="555" t="s">
        <v>243</v>
      </c>
      <c r="D11" s="1061">
        <v>267.28199999999998</v>
      </c>
      <c r="E11" s="1061">
        <v>233.44800000000001</v>
      </c>
      <c r="F11" s="1234">
        <f t="shared" si="0"/>
        <v>87.341459582014508</v>
      </c>
      <c r="G11" s="1235">
        <v>126.33499999999999</v>
      </c>
      <c r="H11" s="1236">
        <v>105.31100000000001</v>
      </c>
      <c r="I11" s="1237">
        <f t="shared" si="1"/>
        <v>83.358530890093803</v>
      </c>
      <c r="J11" s="1061">
        <v>74.442999999999998</v>
      </c>
      <c r="K11" s="1061">
        <v>50.594000000000001</v>
      </c>
      <c r="L11" s="1234">
        <f t="shared" si="2"/>
        <v>67.963408245234618</v>
      </c>
      <c r="M11" s="1238">
        <v>0.42099999999999999</v>
      </c>
      <c r="N11" s="1061">
        <v>0.107</v>
      </c>
      <c r="O11" s="1237">
        <f t="shared" si="3"/>
        <v>25.415676959619955</v>
      </c>
      <c r="P11" s="1239">
        <f>D11+G11+J11+M11-1</f>
        <v>467.48099999999994</v>
      </c>
      <c r="Q11" s="1239">
        <f t="shared" si="4"/>
        <v>389.46000000000004</v>
      </c>
      <c r="R11" s="1240">
        <f t="shared" si="5"/>
        <v>83.310337746346931</v>
      </c>
      <c r="S11" s="549"/>
      <c r="T11" s="549"/>
    </row>
    <row r="12" spans="1:20" s="478" customFormat="1" ht="24" customHeight="1">
      <c r="A12" s="483"/>
      <c r="C12" s="555" t="s">
        <v>244</v>
      </c>
      <c r="D12" s="1061">
        <v>9.01</v>
      </c>
      <c r="E12" s="1061">
        <v>11.9</v>
      </c>
      <c r="F12" s="1234">
        <f>E12/D12*100</f>
        <v>132.07547169811323</v>
      </c>
      <c r="G12" s="1235">
        <v>92.38</v>
      </c>
      <c r="H12" s="1236">
        <v>59.472000000000001</v>
      </c>
      <c r="I12" s="1237">
        <f t="shared" si="1"/>
        <v>64.377570902792812</v>
      </c>
      <c r="J12" s="1061">
        <v>20.989000000000001</v>
      </c>
      <c r="K12" s="1061">
        <v>13.282</v>
      </c>
      <c r="L12" s="1234">
        <f t="shared" si="2"/>
        <v>63.280766115584356</v>
      </c>
      <c r="M12" s="1238">
        <v>0.503</v>
      </c>
      <c r="N12" s="1061">
        <v>0.45300000000000001</v>
      </c>
      <c r="O12" s="1237">
        <f t="shared" si="3"/>
        <v>90.059642147117302</v>
      </c>
      <c r="P12" s="1239">
        <f t="shared" si="4"/>
        <v>122.88200000000001</v>
      </c>
      <c r="Q12" s="1239">
        <f t="shared" si="4"/>
        <v>85.106999999999999</v>
      </c>
      <c r="R12" s="1240">
        <f t="shared" si="5"/>
        <v>69.25912664181898</v>
      </c>
      <c r="S12" s="549"/>
      <c r="T12" s="549"/>
    </row>
    <row r="13" spans="1:20" s="478" customFormat="1" ht="24" customHeight="1">
      <c r="A13" s="483"/>
      <c r="C13" s="554" t="s">
        <v>245</v>
      </c>
      <c r="D13" s="1061">
        <f>SUM(D8:D12)</f>
        <v>36463.136000000006</v>
      </c>
      <c r="E13" s="1242">
        <f>SUM(E8:E12)</f>
        <v>544.32000000000005</v>
      </c>
      <c r="F13" s="1234">
        <f t="shared" si="0"/>
        <v>1.4927953536415517</v>
      </c>
      <c r="G13" s="1241">
        <f>SUM(G8:G12)</f>
        <v>81303.46100000001</v>
      </c>
      <c r="H13" s="1162">
        <f>SUM(H8:H12)</f>
        <v>573.274</v>
      </c>
      <c r="I13" s="1237">
        <f t="shared" si="1"/>
        <v>0.70510405454941205</v>
      </c>
      <c r="J13" s="1242">
        <f>SUM(J8:J12)</f>
        <v>113496.86</v>
      </c>
      <c r="K13" s="1242">
        <f>SUM(K8:K12)</f>
        <v>254.84199999999998</v>
      </c>
      <c r="L13" s="1234">
        <f t="shared" si="2"/>
        <v>0.22453660832555192</v>
      </c>
      <c r="M13" s="1243">
        <f>SUM(M8:M12)</f>
        <v>2653.0470000000005</v>
      </c>
      <c r="N13" s="1242">
        <f>SUM(N8:N12)</f>
        <v>37.192000000000007</v>
      </c>
      <c r="O13" s="1237">
        <f t="shared" si="3"/>
        <v>1.4018598238176707</v>
      </c>
      <c r="P13" s="1244">
        <f>SUM(P8:P12)</f>
        <v>233915.50400000002</v>
      </c>
      <c r="Q13" s="1244">
        <f>SUM(Q8:Q12)</f>
        <v>1409.6280000000002</v>
      </c>
      <c r="R13" s="1245">
        <f t="shared" si="5"/>
        <v>0.60262273166809843</v>
      </c>
      <c r="S13" s="549"/>
      <c r="T13" s="549"/>
    </row>
    <row r="14" spans="1:20" s="478" customFormat="1" ht="24" customHeight="1">
      <c r="A14" s="483"/>
      <c r="C14" s="555" t="s">
        <v>246</v>
      </c>
      <c r="D14" s="1246">
        <f>SUM(D9:D12)</f>
        <v>1188.268</v>
      </c>
      <c r="E14" s="1246"/>
      <c r="F14" s="1234"/>
      <c r="G14" s="1247">
        <f>SUM(G9:G12)</f>
        <v>987.72699999999998</v>
      </c>
      <c r="H14" s="1246"/>
      <c r="I14" s="1237"/>
      <c r="J14" s="1246">
        <f>SUM(J9:J12)</f>
        <v>734.33200000000011</v>
      </c>
      <c r="K14" s="1246"/>
      <c r="L14" s="1234"/>
      <c r="M14" s="1248">
        <f>SUM(M9:M12)</f>
        <v>78.350000000000009</v>
      </c>
      <c r="N14" s="1249"/>
      <c r="O14" s="1237"/>
      <c r="P14" s="1239">
        <f>D14+M14+J14+G14</f>
        <v>2988.6770000000001</v>
      </c>
      <c r="Q14" s="1239"/>
      <c r="R14" s="1245"/>
      <c r="S14" s="549"/>
      <c r="T14" s="549"/>
    </row>
    <row r="15" spans="1:20" s="478" customFormat="1" ht="24" customHeight="1">
      <c r="A15" s="483"/>
      <c r="C15" s="555" t="s">
        <v>247</v>
      </c>
      <c r="D15" s="1246">
        <f>SUM(D10:D12)</f>
        <v>365.68099999999998</v>
      </c>
      <c r="E15" s="1246"/>
      <c r="F15" s="1234"/>
      <c r="G15" s="1247">
        <f>SUM(G10:G12)</f>
        <v>478.71499999999997</v>
      </c>
      <c r="H15" s="1246"/>
      <c r="I15" s="1237"/>
      <c r="J15" s="1246">
        <f>SUM(J10:J12)</f>
        <v>279.13599999999997</v>
      </c>
      <c r="K15" s="1246"/>
      <c r="L15" s="1234"/>
      <c r="M15" s="1248">
        <f>SUM(M10:M12)</f>
        <v>58.945</v>
      </c>
      <c r="N15" s="1249"/>
      <c r="O15" s="1237"/>
      <c r="P15" s="1239">
        <f>D15+M15+J15+G15</f>
        <v>1182.4769999999999</v>
      </c>
      <c r="Q15" s="1239"/>
      <c r="R15" s="1436">
        <f>P15/P13*100</f>
        <v>0.50551458957590079</v>
      </c>
      <c r="S15" s="549"/>
      <c r="T15" s="549"/>
    </row>
    <row r="16" spans="1:20" s="478" customFormat="1" ht="24" customHeight="1">
      <c r="A16" s="483"/>
      <c r="C16" s="552"/>
      <c r="D16" s="856"/>
      <c r="E16" s="856"/>
      <c r="F16" s="856"/>
      <c r="G16" s="856"/>
      <c r="H16" s="856"/>
      <c r="I16" s="856"/>
      <c r="J16" s="856"/>
      <c r="K16" s="856"/>
      <c r="L16" s="856"/>
      <c r="M16" s="856"/>
      <c r="N16" s="856"/>
      <c r="O16" s="856"/>
      <c r="P16" s="856"/>
      <c r="Q16" s="856"/>
      <c r="R16" s="856"/>
      <c r="S16" s="549"/>
      <c r="T16" s="549"/>
    </row>
    <row r="17" spans="1:20" s="478" customFormat="1" ht="24" customHeight="1">
      <c r="A17" s="557"/>
      <c r="C17" s="835" t="s">
        <v>438</v>
      </c>
      <c r="D17" s="857"/>
      <c r="E17" s="857"/>
      <c r="F17" s="857"/>
      <c r="G17" s="857"/>
      <c r="H17" s="857"/>
      <c r="I17" s="857"/>
      <c r="J17" s="857"/>
      <c r="K17" s="857"/>
      <c r="L17" s="857"/>
      <c r="M17" s="857"/>
      <c r="N17" s="857"/>
      <c r="O17" s="858"/>
      <c r="P17" s="858"/>
      <c r="Q17" s="858"/>
      <c r="R17" s="858"/>
      <c r="S17" s="549"/>
      <c r="T17" s="549"/>
    </row>
    <row r="18" spans="1:20" s="478" customFormat="1" ht="24" customHeight="1">
      <c r="A18" s="483"/>
      <c r="C18" s="555" t="s">
        <v>262</v>
      </c>
      <c r="D18" s="1250"/>
      <c r="E18" s="1250"/>
      <c r="F18" s="856"/>
      <c r="G18" s="1251"/>
      <c r="H18" s="856"/>
      <c r="I18" s="1252"/>
      <c r="J18" s="856"/>
      <c r="K18" s="856"/>
      <c r="L18" s="856"/>
      <c r="M18" s="1251"/>
      <c r="N18" s="856"/>
      <c r="O18" s="1252"/>
      <c r="P18" s="1253"/>
      <c r="Q18" s="1253"/>
      <c r="R18" s="1254">
        <f>($Q$13+2.5)/P15*100</f>
        <v>119.4211811307958</v>
      </c>
      <c r="S18" s="511"/>
      <c r="T18" s="549"/>
    </row>
    <row r="19" spans="1:20" s="478" customFormat="1" ht="24" customHeight="1">
      <c r="A19" s="483"/>
      <c r="C19" s="555" t="s">
        <v>263</v>
      </c>
      <c r="D19" s="1250"/>
      <c r="E19" s="1250"/>
      <c r="F19" s="856"/>
      <c r="G19" s="1251"/>
      <c r="H19" s="856"/>
      <c r="I19" s="1252"/>
      <c r="J19" s="856"/>
      <c r="K19" s="856"/>
      <c r="L19" s="856"/>
      <c r="M19" s="1251"/>
      <c r="N19" s="856"/>
      <c r="O19" s="1252"/>
      <c r="P19" s="1253"/>
      <c r="Q19" s="1253"/>
      <c r="R19" s="1254">
        <f>($Q$13+2.5)/P14*100</f>
        <v>47.249267819841357</v>
      </c>
      <c r="S19" s="511"/>
      <c r="T19" s="549"/>
    </row>
    <row r="20" spans="1:20" s="478" customFormat="1" ht="24" customHeight="1" thickBot="1">
      <c r="A20" s="483"/>
      <c r="C20" s="556" t="s">
        <v>251</v>
      </c>
      <c r="D20" s="859"/>
      <c r="E20" s="859"/>
      <c r="F20" s="1255"/>
      <c r="G20" s="1256"/>
      <c r="H20" s="1255"/>
      <c r="I20" s="1257"/>
      <c r="J20" s="1255"/>
      <c r="K20" s="1255"/>
      <c r="L20" s="1255"/>
      <c r="M20" s="1256"/>
      <c r="N20" s="1255"/>
      <c r="O20" s="1257"/>
      <c r="P20" s="1258"/>
      <c r="Q20" s="1258"/>
      <c r="R20" s="1259">
        <f>($Q$13+2.5)/P13*100</f>
        <v>0.60369149366003549</v>
      </c>
      <c r="S20" s="549"/>
      <c r="T20" s="549"/>
    </row>
    <row r="21" spans="1:20" s="478" customFormat="1" ht="11.25">
      <c r="A21" s="483"/>
      <c r="C21" s="550"/>
      <c r="D21" s="550"/>
      <c r="E21" s="550"/>
      <c r="F21" s="550"/>
      <c r="G21" s="550"/>
      <c r="H21" s="550"/>
      <c r="I21" s="550"/>
      <c r="J21" s="550"/>
      <c r="K21" s="550"/>
      <c r="L21" s="550"/>
      <c r="M21" s="550"/>
      <c r="N21" s="550"/>
      <c r="O21" s="541"/>
      <c r="P21" s="541"/>
      <c r="Q21" s="541"/>
      <c r="R21" s="541"/>
    </row>
    <row r="22" spans="1:20" s="478" customFormat="1" ht="15" customHeight="1">
      <c r="A22" s="483"/>
      <c r="C22" s="521" t="s">
        <v>464</v>
      </c>
      <c r="D22" s="551"/>
      <c r="E22" s="551"/>
      <c r="F22" s="551"/>
      <c r="G22" s="551"/>
      <c r="H22" s="551"/>
      <c r="I22" s="551"/>
      <c r="J22" s="551"/>
      <c r="K22" s="551"/>
      <c r="L22" s="551"/>
      <c r="M22" s="551"/>
      <c r="N22" s="551"/>
      <c r="O22" s="551"/>
      <c r="P22" s="551"/>
      <c r="Q22" s="551"/>
      <c r="R22" s="551"/>
    </row>
    <row r="23" spans="1:20" s="478" customFormat="1" ht="15" customHeight="1">
      <c r="A23" s="483"/>
      <c r="C23" s="521" t="s">
        <v>448</v>
      </c>
      <c r="D23" s="551"/>
      <c r="E23" s="551"/>
      <c r="F23" s="551"/>
      <c r="G23" s="551"/>
      <c r="H23" s="551"/>
      <c r="I23" s="551"/>
      <c r="J23" s="551"/>
      <c r="K23" s="551"/>
      <c r="L23" s="551"/>
      <c r="M23" s="551"/>
      <c r="N23" s="551"/>
      <c r="O23" s="551"/>
      <c r="P23" s="551"/>
      <c r="Q23" s="551"/>
      <c r="R23" s="551"/>
    </row>
    <row r="24" spans="1:20" ht="15" customHeight="1">
      <c r="A24" s="481"/>
      <c r="C24" s="477"/>
      <c r="D24" s="542"/>
      <c r="E24" s="542"/>
      <c r="F24" s="542"/>
      <c r="G24" s="542"/>
      <c r="H24" s="542"/>
      <c r="I24" s="542"/>
      <c r="J24" s="542"/>
      <c r="K24" s="542"/>
      <c r="L24" s="542"/>
      <c r="M24" s="542"/>
      <c r="N24" s="542"/>
      <c r="O24" s="542"/>
      <c r="P24" s="542"/>
      <c r="Q24" s="542"/>
      <c r="R24" s="542"/>
    </row>
    <row r="25" spans="1:20">
      <c r="A25" s="481"/>
      <c r="C25" s="542"/>
      <c r="D25" s="542"/>
      <c r="E25" s="542"/>
      <c r="F25" s="542"/>
      <c r="G25" s="542"/>
      <c r="H25" s="542"/>
      <c r="I25" s="542"/>
      <c r="J25" s="542"/>
      <c r="K25" s="542"/>
      <c r="L25" s="542"/>
      <c r="M25" s="542"/>
      <c r="N25" s="542"/>
      <c r="O25" s="542"/>
      <c r="P25" s="542"/>
      <c r="Q25" s="542"/>
      <c r="R25" s="542"/>
    </row>
    <row r="26" spans="1:20" ht="17.25" customHeight="1">
      <c r="A26" s="481"/>
      <c r="C26" s="542"/>
      <c r="D26" s="542"/>
      <c r="E26" s="542"/>
      <c r="F26" s="542"/>
      <c r="G26" s="542"/>
      <c r="H26" s="542"/>
      <c r="I26" s="542"/>
      <c r="J26" s="542"/>
      <c r="K26" s="542"/>
      <c r="L26" s="542"/>
      <c r="M26" s="542"/>
      <c r="N26" s="542"/>
      <c r="O26" s="542"/>
      <c r="P26" s="542"/>
      <c r="Q26" s="542"/>
      <c r="R26" s="542"/>
    </row>
    <row r="27" spans="1:20">
      <c r="A27" s="481"/>
    </row>
    <row r="28" spans="1:20">
      <c r="D28" s="475"/>
      <c r="E28" s="475"/>
      <c r="F28" s="475"/>
      <c r="G28" s="475"/>
    </row>
    <row r="29" spans="1:20">
      <c r="D29" s="475"/>
      <c r="E29" s="475"/>
      <c r="F29" s="475"/>
      <c r="G29" s="475"/>
    </row>
    <row r="30" spans="1:20">
      <c r="D30" s="475"/>
      <c r="E30" s="475"/>
      <c r="F30" s="475"/>
      <c r="G30" s="475"/>
    </row>
    <row r="31" spans="1:20">
      <c r="D31" s="475"/>
      <c r="E31" s="475"/>
      <c r="F31" s="475"/>
      <c r="G31" s="475"/>
    </row>
    <row r="32" spans="1:20">
      <c r="D32" s="475"/>
      <c r="E32" s="475"/>
      <c r="F32" s="475"/>
      <c r="G32" s="475"/>
    </row>
    <row r="33" spans="4:7">
      <c r="D33" s="475"/>
      <c r="E33" s="475"/>
      <c r="F33" s="475"/>
      <c r="G33" s="475"/>
    </row>
  </sheetData>
  <mergeCells count="6">
    <mergeCell ref="C1:S1"/>
    <mergeCell ref="D6:F6"/>
    <mergeCell ref="G6:I6"/>
    <mergeCell ref="J6:L6"/>
    <mergeCell ref="M6:O6"/>
    <mergeCell ref="P6:R6"/>
  </mergeCells>
  <phoneticPr fontId="3" type="noConversion"/>
  <pageMargins left="0.43307086614173229" right="0.23622047244094491" top="0.62992125984251968" bottom="0.35433070866141736" header="0.15748031496062992" footer="0.15748031496062992"/>
  <pageSetup paperSize="9" scale="73" orientation="landscape" useFirstPageNumber="1" verticalDpi="0" r:id="rId1"/>
  <headerFooter>
    <oddHeader>&amp;R&amp;"Trebuchet MS,보통"&amp;12
www.wooribank.com</oddHeader>
    <oddFooter xml:space="preserve">&amp;R&amp;"Trebuchet MS,보통"Page 15
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88"/>
  <sheetViews>
    <sheetView showGridLines="0" view="pageBreakPreview" zoomScale="80" zoomScaleNormal="85" zoomScaleSheetLayoutView="80" workbookViewId="0">
      <selection activeCell="AC14" sqref="AC14"/>
    </sheetView>
  </sheetViews>
  <sheetFormatPr defaultRowHeight="15"/>
  <cols>
    <col min="1" max="1" width="20.140625" style="562" customWidth="1"/>
    <col min="2" max="2" width="3" style="562" customWidth="1"/>
    <col min="3" max="3" width="25.140625" style="562" customWidth="1"/>
    <col min="4" max="4" width="1.85546875" style="562" customWidth="1"/>
    <col min="5" max="8" width="10.28515625" style="562" customWidth="1"/>
    <col min="9" max="9" width="1.85546875" style="562" customWidth="1"/>
    <col min="10" max="13" width="10.28515625" style="562" customWidth="1"/>
    <col min="14" max="14" width="2.140625" style="562" customWidth="1"/>
    <col min="15" max="18" width="10.28515625" style="562" customWidth="1"/>
    <col min="19" max="19" width="2.140625" style="562" customWidth="1"/>
    <col min="20" max="23" width="10.28515625" style="562" customWidth="1"/>
    <col min="24" max="24" width="1.7109375" style="562" customWidth="1"/>
    <col min="25" max="16384" width="9.140625" style="562"/>
  </cols>
  <sheetData>
    <row r="1" spans="1:24" ht="40.5" customHeight="1">
      <c r="A1" s="583"/>
      <c r="B1" s="565"/>
      <c r="C1" s="1456" t="s">
        <v>267</v>
      </c>
      <c r="D1" s="1456"/>
      <c r="E1" s="1456"/>
      <c r="F1" s="1456"/>
      <c r="G1" s="1456"/>
      <c r="H1" s="1456"/>
      <c r="I1" s="1456"/>
      <c r="J1" s="1456"/>
      <c r="K1" s="1456"/>
      <c r="L1" s="1456"/>
      <c r="M1" s="1456"/>
      <c r="N1" s="1456"/>
      <c r="O1" s="1456"/>
      <c r="P1" s="1456"/>
      <c r="Q1" s="1456"/>
      <c r="R1" s="1456"/>
      <c r="S1" s="1456"/>
      <c r="T1" s="1456"/>
      <c r="U1" s="1456"/>
      <c r="V1" s="1456"/>
      <c r="W1" s="1456"/>
      <c r="X1" s="1456"/>
    </row>
    <row r="2" spans="1:24" ht="69" customHeight="1">
      <c r="A2" s="566"/>
    </row>
    <row r="3" spans="1:24" ht="27.75" customHeight="1">
      <c r="A3" s="566"/>
      <c r="E3" s="1472" t="s">
        <v>275</v>
      </c>
      <c r="F3" s="1472"/>
      <c r="G3" s="1472"/>
      <c r="H3" s="1472"/>
      <c r="J3" s="1473" t="s">
        <v>276</v>
      </c>
      <c r="K3" s="1473"/>
      <c r="L3" s="1473"/>
      <c r="M3" s="1473"/>
      <c r="N3" s="1473"/>
      <c r="O3" s="1473"/>
      <c r="P3" s="1473"/>
      <c r="Q3" s="1473"/>
      <c r="R3" s="1473"/>
      <c r="S3" s="1473"/>
      <c r="T3" s="1473"/>
      <c r="U3" s="1473"/>
      <c r="V3" s="1473"/>
      <c r="W3" s="1473"/>
    </row>
    <row r="4" spans="1:24" ht="3" customHeight="1">
      <c r="A4" s="566"/>
      <c r="E4" s="1472"/>
      <c r="F4" s="1472"/>
      <c r="G4" s="1472"/>
      <c r="H4" s="1472"/>
      <c r="I4" s="602"/>
      <c r="J4" s="593"/>
      <c r="K4" s="593"/>
      <c r="L4" s="593"/>
      <c r="M4" s="593"/>
      <c r="N4" s="602"/>
      <c r="O4" s="593"/>
      <c r="P4" s="593"/>
      <c r="Q4" s="593"/>
      <c r="R4" s="593"/>
      <c r="S4" s="602"/>
      <c r="T4" s="593"/>
      <c r="U4" s="593"/>
      <c r="V4" s="593"/>
      <c r="W4" s="593"/>
      <c r="X4" s="602"/>
    </row>
    <row r="5" spans="1:24" s="558" customFormat="1" ht="33" customHeight="1">
      <c r="A5" s="603"/>
      <c r="C5" s="575"/>
      <c r="D5" s="560"/>
      <c r="E5" s="1472"/>
      <c r="F5" s="1472"/>
      <c r="G5" s="1472"/>
      <c r="H5" s="1472"/>
      <c r="I5" s="560"/>
      <c r="J5" s="1472" t="s">
        <v>279</v>
      </c>
      <c r="K5" s="1472"/>
      <c r="L5" s="1472"/>
      <c r="M5" s="1472"/>
      <c r="N5" s="560"/>
      <c r="O5" s="1472" t="s">
        <v>277</v>
      </c>
      <c r="P5" s="1472"/>
      <c r="Q5" s="1472"/>
      <c r="R5" s="1472"/>
      <c r="S5" s="560"/>
      <c r="T5" s="1472" t="s">
        <v>278</v>
      </c>
      <c r="U5" s="1472"/>
      <c r="V5" s="1472"/>
      <c r="W5" s="1472"/>
      <c r="X5" s="560" t="s">
        <v>0</v>
      </c>
    </row>
    <row r="6" spans="1:24" s="558" customFormat="1" ht="31.5" customHeight="1">
      <c r="A6" s="603"/>
      <c r="C6" s="575" t="s">
        <v>163</v>
      </c>
      <c r="D6" s="569"/>
      <c r="E6" s="863" t="s">
        <v>461</v>
      </c>
      <c r="F6" s="863" t="s">
        <v>418</v>
      </c>
      <c r="G6" s="863" t="s">
        <v>417</v>
      </c>
      <c r="H6" s="863" t="s">
        <v>416</v>
      </c>
      <c r="I6" s="569"/>
      <c r="J6" s="612" t="str">
        <f>+E6</f>
        <v>4Q18</v>
      </c>
      <c r="K6" s="612" t="str">
        <f>+F6</f>
        <v>3Q18</v>
      </c>
      <c r="L6" s="612" t="str">
        <f>+G6</f>
        <v>2Q18</v>
      </c>
      <c r="M6" s="612" t="str">
        <f>+H6</f>
        <v>1Q18</v>
      </c>
      <c r="N6" s="569"/>
      <c r="O6" s="612" t="str">
        <f>E6</f>
        <v>4Q18</v>
      </c>
      <c r="P6" s="612" t="str">
        <f>F6</f>
        <v>3Q18</v>
      </c>
      <c r="Q6" s="612" t="str">
        <f>G6</f>
        <v>2Q18</v>
      </c>
      <c r="R6" s="612" t="str">
        <f>H6</f>
        <v>1Q18</v>
      </c>
      <c r="S6" s="569"/>
      <c r="T6" s="612" t="str">
        <f>+E6</f>
        <v>4Q18</v>
      </c>
      <c r="U6" s="612" t="str">
        <f>+F6</f>
        <v>3Q18</v>
      </c>
      <c r="V6" s="612" t="str">
        <f>+G6</f>
        <v>2Q18</v>
      </c>
      <c r="W6" s="612" t="str">
        <f>+H6</f>
        <v>1Q18</v>
      </c>
      <c r="X6" s="569"/>
    </row>
    <row r="7" spans="1:24" s="558" customFormat="1" ht="17.25" customHeight="1">
      <c r="A7" s="603"/>
      <c r="C7" s="567"/>
      <c r="D7" s="569"/>
      <c r="E7" s="569"/>
      <c r="F7" s="569"/>
      <c r="G7" s="569"/>
      <c r="H7" s="569"/>
      <c r="I7" s="611"/>
      <c r="J7" s="611"/>
      <c r="K7" s="611"/>
      <c r="L7" s="611"/>
      <c r="M7" s="611"/>
      <c r="N7" s="611"/>
      <c r="O7" s="611"/>
      <c r="P7" s="611"/>
      <c r="Q7" s="611"/>
      <c r="R7" s="611"/>
      <c r="S7" s="611"/>
      <c r="T7" s="611"/>
      <c r="U7" s="611"/>
      <c r="V7" s="611"/>
      <c r="W7" s="611"/>
      <c r="X7" s="569"/>
    </row>
    <row r="8" spans="1:24" s="558" customFormat="1" ht="9" customHeight="1" thickBot="1">
      <c r="A8" s="603"/>
      <c r="D8" s="569"/>
      <c r="E8" s="564"/>
      <c r="F8" s="564"/>
      <c r="G8" s="564"/>
      <c r="H8" s="564"/>
      <c r="I8" s="611"/>
      <c r="J8" s="564"/>
      <c r="K8" s="564"/>
      <c r="L8" s="564"/>
      <c r="M8" s="564"/>
      <c r="N8" s="611"/>
      <c r="O8" s="564"/>
      <c r="P8" s="564"/>
      <c r="Q8" s="564"/>
      <c r="R8" s="564"/>
      <c r="S8" s="611"/>
      <c r="T8" s="564"/>
      <c r="U8" s="564"/>
      <c r="V8" s="564"/>
      <c r="W8" s="564"/>
      <c r="X8" s="569"/>
    </row>
    <row r="9" spans="1:24" s="558" customFormat="1" ht="38.25" customHeight="1">
      <c r="A9" s="603"/>
      <c r="C9" s="594" t="s">
        <v>268</v>
      </c>
      <c r="D9" s="598"/>
      <c r="E9" s="1079">
        <v>226736.889</v>
      </c>
      <c r="F9" s="1079">
        <v>222057.06200000001</v>
      </c>
      <c r="G9" s="1079">
        <v>219763.538</v>
      </c>
      <c r="H9" s="1079">
        <v>217390.72</v>
      </c>
      <c r="I9" s="1260"/>
      <c r="J9" s="1079">
        <v>16230.848</v>
      </c>
      <c r="K9" s="1079">
        <v>16426.306</v>
      </c>
      <c r="L9" s="1079">
        <v>17385.566999999999</v>
      </c>
      <c r="M9" s="1079">
        <v>17110.97</v>
      </c>
      <c r="N9" s="1260"/>
      <c r="O9" s="1079">
        <v>76579.126999999993</v>
      </c>
      <c r="P9" s="1079">
        <v>76008.472999999998</v>
      </c>
      <c r="Q9" s="1079">
        <v>74834.005000000005</v>
      </c>
      <c r="R9" s="1079">
        <v>74149.58</v>
      </c>
      <c r="S9" s="1260"/>
      <c r="T9" s="1079">
        <v>113473.52499999999</v>
      </c>
      <c r="U9" s="1079">
        <v>109470.133</v>
      </c>
      <c r="V9" s="1079">
        <v>108060.382</v>
      </c>
      <c r="W9" s="1079">
        <v>107420.36</v>
      </c>
      <c r="X9" s="604"/>
    </row>
    <row r="10" spans="1:24" s="558" customFormat="1" ht="38.25" customHeight="1">
      <c r="A10" s="603"/>
      <c r="C10" s="581" t="s">
        <v>205</v>
      </c>
      <c r="D10" s="598"/>
      <c r="E10" s="1080">
        <v>694.125</v>
      </c>
      <c r="F10" s="1080">
        <v>764.34299999999996</v>
      </c>
      <c r="G10" s="1080">
        <v>732.13300000000004</v>
      </c>
      <c r="H10" s="1080">
        <v>806.15</v>
      </c>
      <c r="I10" s="1260"/>
      <c r="J10" s="1080">
        <v>19.617999999999999</v>
      </c>
      <c r="K10" s="1080">
        <v>48.792000000000002</v>
      </c>
      <c r="L10" s="1080">
        <v>61.143000000000001</v>
      </c>
      <c r="M10" s="1080">
        <v>61.77</v>
      </c>
      <c r="N10" s="1260"/>
      <c r="O10" s="1080">
        <v>293.52</v>
      </c>
      <c r="P10" s="1080">
        <v>304.86200000000002</v>
      </c>
      <c r="Q10" s="1080">
        <v>317.33199999999999</v>
      </c>
      <c r="R10" s="1080">
        <v>411.59</v>
      </c>
      <c r="S10" s="1260"/>
      <c r="T10" s="1080">
        <v>362.60899999999998</v>
      </c>
      <c r="U10" s="1080">
        <v>384.92500000000001</v>
      </c>
      <c r="V10" s="1080">
        <v>331.286</v>
      </c>
      <c r="W10" s="1080">
        <v>315.11</v>
      </c>
      <c r="X10" s="604"/>
    </row>
    <row r="11" spans="1:24" s="559" customFormat="1" ht="38.25" customHeight="1" thickBot="1">
      <c r="A11" s="605"/>
      <c r="C11" s="600" t="s">
        <v>269</v>
      </c>
      <c r="D11" s="599"/>
      <c r="E11" s="1081">
        <f>E10/E9*100</f>
        <v>0.30613677512352211</v>
      </c>
      <c r="F11" s="1081">
        <f>F10/F9*100</f>
        <v>0.3442101742299013</v>
      </c>
      <c r="G11" s="1081">
        <f>G10/G9*100</f>
        <v>0.33314580146593747</v>
      </c>
      <c r="H11" s="1081">
        <f>H10/H9*100</f>
        <v>0.37082999679103135</v>
      </c>
      <c r="I11" s="864"/>
      <c r="J11" s="1081">
        <f>J10/J9*100</f>
        <v>0.12086860772770468</v>
      </c>
      <c r="K11" s="1081">
        <f>K10/K9*100</f>
        <v>0.29703574254613302</v>
      </c>
      <c r="L11" s="1081">
        <f>L10/L9*100</f>
        <v>0.3516882710814091</v>
      </c>
      <c r="M11" s="1081">
        <f>M10/M9*100</f>
        <v>0.36099648354242919</v>
      </c>
      <c r="N11" s="864"/>
      <c r="O11" s="1081">
        <f>O10/O9*100</f>
        <v>0.38328982256483546</v>
      </c>
      <c r="P11" s="1081">
        <f>P10/P9*100</f>
        <v>0.40108949432519192</v>
      </c>
      <c r="Q11" s="1081">
        <f>Q10/Q9*100</f>
        <v>0.42404786433654057</v>
      </c>
      <c r="R11" s="1081">
        <f>R10/R9*100</f>
        <v>0.55508068960066936</v>
      </c>
      <c r="S11" s="864"/>
      <c r="T11" s="1081">
        <f>T10/T9*100</f>
        <v>0.31955383425340844</v>
      </c>
      <c r="U11" s="1081">
        <f>U10/U9*100</f>
        <v>0.35162558905450492</v>
      </c>
      <c r="V11" s="1081">
        <f>V10/V9*100</f>
        <v>0.30657489254479964</v>
      </c>
      <c r="W11" s="1081">
        <f>W10/W9*100</f>
        <v>0.29334290073129526</v>
      </c>
      <c r="X11" s="606"/>
    </row>
    <row r="12" spans="1:24" s="861" customFormat="1" ht="12" customHeight="1" thickBot="1">
      <c r="A12" s="860"/>
      <c r="C12" s="828"/>
      <c r="D12" s="862"/>
      <c r="E12" s="1261"/>
      <c r="F12" s="1261"/>
      <c r="G12" s="1082"/>
      <c r="H12" s="1082"/>
      <c r="I12" s="864"/>
      <c r="J12" s="1261"/>
      <c r="K12" s="1261"/>
      <c r="L12" s="1083"/>
      <c r="M12" s="1082"/>
      <c r="N12" s="1262"/>
      <c r="O12" s="1261"/>
      <c r="P12" s="1261"/>
      <c r="Q12" s="1083"/>
      <c r="R12" s="1082"/>
      <c r="S12" s="1262"/>
      <c r="T12" s="1261"/>
      <c r="U12" s="1261"/>
      <c r="V12" s="1083"/>
      <c r="W12" s="1082"/>
      <c r="X12" s="827"/>
    </row>
    <row r="13" spans="1:24" s="558" customFormat="1" ht="38.25" customHeight="1">
      <c r="A13" s="603"/>
      <c r="C13" s="581" t="s">
        <v>270</v>
      </c>
      <c r="D13" s="598"/>
      <c r="E13" s="1079">
        <v>134.30799999999999</v>
      </c>
      <c r="F13" s="1079">
        <v>87.697999999999993</v>
      </c>
      <c r="G13" s="1079">
        <v>121.79600000000001</v>
      </c>
      <c r="H13" s="1079">
        <v>98.31</v>
      </c>
      <c r="I13" s="1260"/>
      <c r="J13" s="1079">
        <v>2E-3</v>
      </c>
      <c r="K13" s="1079">
        <v>9.6790000000000003</v>
      </c>
      <c r="L13" s="1079">
        <v>0.11799999999999999</v>
      </c>
      <c r="M13" s="1079">
        <v>17.260000000000002</v>
      </c>
      <c r="N13" s="1263"/>
      <c r="O13" s="1079">
        <v>64.257999999999996</v>
      </c>
      <c r="P13" s="1079">
        <v>44.256999999999998</v>
      </c>
      <c r="Q13" s="1079">
        <v>46.572000000000003</v>
      </c>
      <c r="R13" s="1079">
        <v>43.48</v>
      </c>
      <c r="S13" s="1263"/>
      <c r="T13" s="1079">
        <v>54.575000000000003</v>
      </c>
      <c r="U13" s="1079">
        <v>29.271999999999998</v>
      </c>
      <c r="V13" s="1079">
        <v>59.905000000000001</v>
      </c>
      <c r="W13" s="1079">
        <v>32.020000000000003</v>
      </c>
      <c r="X13" s="604"/>
    </row>
    <row r="14" spans="1:24" s="558" customFormat="1" ht="38.25" customHeight="1">
      <c r="A14" s="603"/>
      <c r="C14" s="581" t="s">
        <v>271</v>
      </c>
      <c r="D14" s="598"/>
      <c r="E14" s="1080">
        <v>68.022999999999996</v>
      </c>
      <c r="F14" s="1080">
        <v>50.161999999999999</v>
      </c>
      <c r="G14" s="1080">
        <v>41.091999999999999</v>
      </c>
      <c r="H14" s="1080">
        <v>39.94</v>
      </c>
      <c r="I14" s="1260"/>
      <c r="J14" s="1084">
        <v>30.163</v>
      </c>
      <c r="K14" s="1084">
        <v>0</v>
      </c>
      <c r="L14" s="1080">
        <v>0</v>
      </c>
      <c r="M14" s="1080">
        <v>0</v>
      </c>
      <c r="N14" s="1263"/>
      <c r="O14" s="1084">
        <v>29.620999999999999</v>
      </c>
      <c r="P14" s="1084">
        <v>39.710999999999999</v>
      </c>
      <c r="Q14" s="1084">
        <v>23.937999999999999</v>
      </c>
      <c r="R14" s="1080">
        <v>30.68</v>
      </c>
      <c r="S14" s="1263"/>
      <c r="T14" s="1084">
        <v>8.2390000000000008</v>
      </c>
      <c r="U14" s="1084">
        <v>10.451000000000001</v>
      </c>
      <c r="V14" s="1084">
        <v>6.1619999999999999</v>
      </c>
      <c r="W14" s="1080">
        <v>7.79</v>
      </c>
      <c r="X14" s="604"/>
    </row>
    <row r="15" spans="1:24" s="559" customFormat="1" ht="38.25" customHeight="1" thickBot="1">
      <c r="A15" s="605"/>
      <c r="C15" s="582" t="s">
        <v>272</v>
      </c>
      <c r="D15" s="599"/>
      <c r="E15" s="1264">
        <f>(E10+E13+E14)/(E9+E13+E14)*100</f>
        <v>0.39502030543684785</v>
      </c>
      <c r="F15" s="1264">
        <f>(F10+F13+F14)/(F9+F13+F14)*100</f>
        <v>0.40604123257146257</v>
      </c>
      <c r="G15" s="1081">
        <f>(G10+G13+G14)/(G9+G13+G14)*100</f>
        <v>0.40696382707551482</v>
      </c>
      <c r="H15" s="1081">
        <f>(H10+H13+H14)/(H9+H13+H14)*100</f>
        <v>0.43414906989170232</v>
      </c>
      <c r="I15" s="864"/>
      <c r="J15" s="1264">
        <f>(J10+J13+J14)/(J9+J13+J14)*100</f>
        <v>0.3061494385374392</v>
      </c>
      <c r="K15" s="1264">
        <f>(K10+K13+K14)/(K9+K13+K14)*100</f>
        <v>0.35574989877394025</v>
      </c>
      <c r="L15" s="1081">
        <f>(L10+L13+L14)/(L9+L13+L14)*100</f>
        <v>0.3523646034079187</v>
      </c>
      <c r="M15" s="1081">
        <f>(M10+M13+M14)/(M9+M13+M14)*100</f>
        <v>0.46140202461083257</v>
      </c>
      <c r="N15" s="865"/>
      <c r="O15" s="1264">
        <f>(O10+O13+O14)/(O9+O13+O14)*100</f>
        <v>0.50526126496201285</v>
      </c>
      <c r="P15" s="1264">
        <f>(P10+P13+P14)/(P9+P13+P14)*100</f>
        <v>0.51099688075455496</v>
      </c>
      <c r="Q15" s="1081">
        <f>(Q10+Q13+Q14)/(Q9+Q13+Q14)*100</f>
        <v>0.51778187202734038</v>
      </c>
      <c r="R15" s="1081">
        <f>(R10+R13+R14)/(R9+R13+R14)*100</f>
        <v>0.65444021009989539</v>
      </c>
      <c r="S15" s="865"/>
      <c r="T15" s="1264">
        <f>(T10+T13+T14)/(T9+T13+T14)*100</f>
        <v>0.37470205904736809</v>
      </c>
      <c r="U15" s="1264">
        <f>(U10+U13+U14)/(U9+U13+U14)*100</f>
        <v>0.38777148971869713</v>
      </c>
      <c r="V15" s="1081">
        <f>(V10+V13+V14)/(V9+V13+V14)*100</f>
        <v>0.36748917926639768</v>
      </c>
      <c r="W15" s="1081">
        <f>(W10+W13+W14)/(W9+W13+W14)*100</f>
        <v>0.33028051230516386</v>
      </c>
      <c r="X15" s="606"/>
    </row>
    <row r="16" spans="1:24" s="559" customFormat="1" ht="22.5" customHeight="1">
      <c r="A16" s="605"/>
      <c r="C16" s="576"/>
      <c r="D16" s="599"/>
      <c r="E16" s="54"/>
      <c r="F16" s="54"/>
      <c r="G16" s="54"/>
      <c r="H16" s="54"/>
      <c r="I16" s="599"/>
      <c r="J16" s="54"/>
      <c r="K16" s="54"/>
      <c r="L16" s="54"/>
      <c r="M16" s="54"/>
      <c r="N16" s="599"/>
      <c r="O16" s="54"/>
      <c r="P16" s="54"/>
      <c r="Q16" s="54"/>
      <c r="R16" s="54"/>
      <c r="S16" s="599"/>
      <c r="T16" s="54"/>
      <c r="U16" s="54"/>
      <c r="V16" s="54"/>
      <c r="W16" s="54"/>
      <c r="X16" s="606"/>
    </row>
    <row r="17" spans="1:31" ht="21" customHeight="1">
      <c r="A17" s="568"/>
      <c r="B17" s="563"/>
      <c r="C17" s="613" t="s">
        <v>273</v>
      </c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607"/>
      <c r="P17" s="607"/>
      <c r="Q17" s="607"/>
      <c r="R17" s="607"/>
      <c r="S17" s="46"/>
      <c r="T17" s="607"/>
      <c r="U17" s="607"/>
      <c r="V17" s="607"/>
      <c r="W17" s="607"/>
      <c r="X17" s="608"/>
    </row>
    <row r="18" spans="1:31" ht="21" customHeight="1">
      <c r="A18" s="568"/>
      <c r="B18" s="563"/>
      <c r="C18" s="613" t="s">
        <v>274</v>
      </c>
      <c r="D18" s="613"/>
      <c r="E18" s="601"/>
      <c r="F18" s="601"/>
      <c r="G18" s="601"/>
      <c r="H18" s="601"/>
      <c r="I18" s="601"/>
      <c r="J18" s="595"/>
      <c r="K18" s="595"/>
      <c r="L18" s="595"/>
      <c r="M18" s="595"/>
      <c r="N18" s="595"/>
      <c r="O18" s="595"/>
      <c r="P18" s="595"/>
      <c r="Q18" s="595"/>
      <c r="R18" s="595"/>
      <c r="S18" s="601"/>
      <c r="T18" s="595"/>
      <c r="U18" s="595"/>
      <c r="V18" s="595"/>
      <c r="W18" s="595"/>
      <c r="X18" s="601"/>
    </row>
    <row r="19" spans="1:31">
      <c r="A19" s="568"/>
      <c r="B19" s="563"/>
      <c r="C19" s="613"/>
      <c r="D19" s="613"/>
      <c r="E19" s="601"/>
      <c r="F19" s="601"/>
      <c r="G19" s="601"/>
      <c r="H19" s="601"/>
      <c r="I19" s="601"/>
      <c r="J19" s="595"/>
      <c r="K19" s="595"/>
      <c r="L19" s="595"/>
      <c r="M19" s="595"/>
      <c r="N19" s="595"/>
      <c r="O19" s="595"/>
      <c r="P19" s="595"/>
      <c r="Q19" s="595"/>
      <c r="R19" s="595"/>
      <c r="S19" s="601"/>
      <c r="T19" s="595"/>
      <c r="U19" s="595"/>
      <c r="V19" s="595"/>
      <c r="W19" s="595"/>
      <c r="X19" s="601"/>
    </row>
    <row r="20" spans="1:31" s="558" customFormat="1" ht="17.25" customHeight="1">
      <c r="A20" s="609"/>
      <c r="B20" s="609"/>
      <c r="C20" s="614"/>
      <c r="D20" s="614"/>
      <c r="E20" s="601"/>
      <c r="F20" s="601"/>
      <c r="G20" s="601"/>
      <c r="H20" s="601"/>
      <c r="I20" s="601"/>
      <c r="J20" s="595"/>
      <c r="K20" s="595"/>
      <c r="L20" s="595"/>
      <c r="M20" s="595"/>
      <c r="N20" s="595"/>
      <c r="O20" s="595"/>
      <c r="P20" s="595"/>
      <c r="Q20" s="595"/>
      <c r="R20" s="595"/>
      <c r="S20" s="601"/>
      <c r="T20" s="595"/>
      <c r="U20" s="595"/>
      <c r="V20" s="595"/>
      <c r="W20" s="595"/>
      <c r="X20" s="601"/>
      <c r="Y20" s="588"/>
      <c r="Z20" s="588"/>
      <c r="AA20" s="610"/>
      <c r="AB20" s="610"/>
      <c r="AC20" s="588"/>
      <c r="AD20" s="588"/>
      <c r="AE20" s="610"/>
    </row>
    <row r="21" spans="1:31" s="558" customFormat="1" ht="16.5" customHeight="1">
      <c r="A21" s="609"/>
      <c r="B21" s="609"/>
      <c r="C21" s="1484"/>
      <c r="D21" s="1484"/>
      <c r="E21" s="1484"/>
      <c r="F21" s="1484"/>
      <c r="G21" s="1484"/>
      <c r="H21" s="1484"/>
      <c r="I21" s="1484"/>
      <c r="J21" s="1484"/>
      <c r="K21" s="1484"/>
      <c r="L21" s="1484"/>
      <c r="M21" s="1484"/>
      <c r="N21" s="1484"/>
      <c r="O21" s="1484"/>
      <c r="P21" s="1484"/>
      <c r="Q21" s="1484"/>
      <c r="R21" s="1484"/>
      <c r="S21" s="1484"/>
      <c r="T21" s="1484"/>
      <c r="U21" s="1484"/>
      <c r="V21" s="1484"/>
      <c r="W21" s="1484"/>
      <c r="X21" s="1484"/>
      <c r="Y21" s="591"/>
      <c r="Z21" s="591"/>
      <c r="AA21" s="591"/>
      <c r="AB21" s="591"/>
      <c r="AC21" s="591"/>
      <c r="AD21" s="591"/>
    </row>
    <row r="22" spans="1:31" ht="25.5" customHeight="1">
      <c r="A22" s="570"/>
      <c r="B22" s="570"/>
      <c r="C22" s="1485"/>
      <c r="D22" s="1485"/>
      <c r="E22" s="1485"/>
      <c r="F22" s="1485"/>
      <c r="G22" s="1485"/>
      <c r="H22" s="1485"/>
      <c r="I22" s="579"/>
      <c r="J22" s="579"/>
      <c r="K22" s="579"/>
      <c r="L22" s="579"/>
      <c r="M22" s="579"/>
      <c r="N22" s="579"/>
      <c r="O22" s="579"/>
      <c r="P22" s="579"/>
      <c r="Q22" s="579"/>
      <c r="R22" s="579"/>
      <c r="S22" s="579"/>
      <c r="T22" s="579"/>
      <c r="U22" s="579"/>
      <c r="V22" s="579"/>
      <c r="W22" s="579"/>
      <c r="X22" s="579"/>
    </row>
    <row r="23" spans="1:31">
      <c r="A23" s="570"/>
      <c r="B23" s="570"/>
      <c r="C23" s="574"/>
      <c r="D23" s="574"/>
      <c r="E23" s="592"/>
      <c r="F23" s="592"/>
      <c r="G23" s="592"/>
      <c r="H23" s="592"/>
      <c r="I23" s="592"/>
      <c r="J23" s="592"/>
      <c r="K23" s="592"/>
      <c r="L23" s="592"/>
      <c r="M23" s="592"/>
      <c r="N23" s="592"/>
      <c r="O23" s="592"/>
      <c r="P23" s="592"/>
      <c r="Q23" s="592"/>
      <c r="R23" s="592"/>
      <c r="S23" s="592"/>
      <c r="T23" s="592"/>
      <c r="U23" s="592"/>
      <c r="V23" s="592"/>
      <c r="W23" s="592"/>
      <c r="X23" s="592"/>
    </row>
    <row r="24" spans="1:31">
      <c r="A24" s="570"/>
      <c r="B24" s="570"/>
      <c r="C24" s="577"/>
      <c r="D24" s="577"/>
      <c r="E24" s="584"/>
      <c r="F24" s="584"/>
      <c r="G24" s="584"/>
      <c r="H24" s="584"/>
      <c r="I24" s="584"/>
      <c r="J24" s="584"/>
      <c r="K24" s="584"/>
      <c r="L24" s="584"/>
      <c r="M24" s="584"/>
      <c r="N24" s="584"/>
      <c r="O24" s="584"/>
      <c r="P24" s="584"/>
      <c r="Q24" s="584"/>
      <c r="R24" s="584"/>
      <c r="S24" s="584"/>
      <c r="T24" s="584"/>
      <c r="U24" s="584"/>
      <c r="V24" s="584"/>
      <c r="W24" s="584"/>
      <c r="X24" s="584"/>
    </row>
    <row r="25" spans="1:31">
      <c r="A25" s="570"/>
      <c r="B25" s="570"/>
      <c r="C25" s="577"/>
      <c r="D25" s="577"/>
      <c r="E25" s="584"/>
      <c r="F25" s="584"/>
      <c r="G25" s="584"/>
      <c r="H25" s="584"/>
      <c r="I25" s="584"/>
      <c r="J25" s="584"/>
      <c r="K25" s="584"/>
      <c r="L25" s="584"/>
      <c r="M25" s="584"/>
      <c r="N25" s="584"/>
      <c r="O25" s="584"/>
      <c r="P25" s="584"/>
      <c r="Q25" s="584"/>
      <c r="R25" s="584"/>
      <c r="S25" s="584"/>
      <c r="T25" s="584"/>
      <c r="U25" s="584"/>
      <c r="V25" s="584"/>
      <c r="W25" s="584"/>
      <c r="X25" s="584"/>
    </row>
    <row r="26" spans="1:31">
      <c r="A26" s="570"/>
      <c r="B26" s="570"/>
      <c r="C26" s="571"/>
      <c r="D26" s="571"/>
      <c r="E26" s="585"/>
      <c r="F26" s="585"/>
      <c r="G26" s="585"/>
      <c r="H26" s="585"/>
      <c r="I26" s="585"/>
      <c r="J26" s="596"/>
      <c r="K26" s="596"/>
      <c r="L26" s="596"/>
      <c r="M26" s="596"/>
      <c r="N26" s="596"/>
      <c r="O26" s="596"/>
      <c r="P26" s="596"/>
      <c r="Q26" s="596"/>
      <c r="R26" s="596"/>
      <c r="S26" s="585"/>
      <c r="T26" s="596"/>
      <c r="U26" s="596"/>
      <c r="V26" s="596"/>
      <c r="W26" s="596"/>
      <c r="X26" s="585"/>
    </row>
    <row r="27" spans="1:31">
      <c r="A27" s="570"/>
      <c r="B27" s="570"/>
      <c r="C27" s="571"/>
      <c r="D27" s="571"/>
      <c r="E27" s="585"/>
      <c r="F27" s="585"/>
      <c r="G27" s="585"/>
      <c r="H27" s="585"/>
      <c r="I27" s="585"/>
      <c r="J27" s="596"/>
      <c r="K27" s="596"/>
      <c r="L27" s="596"/>
      <c r="M27" s="596"/>
      <c r="N27" s="596"/>
      <c r="O27" s="596"/>
      <c r="P27" s="596"/>
      <c r="Q27" s="596"/>
      <c r="R27" s="596"/>
      <c r="S27" s="585"/>
      <c r="T27" s="596"/>
      <c r="U27" s="596"/>
      <c r="V27" s="596"/>
      <c r="W27" s="596"/>
      <c r="X27" s="585"/>
    </row>
    <row r="28" spans="1:31">
      <c r="A28" s="570"/>
      <c r="B28" s="570"/>
      <c r="C28" s="571"/>
      <c r="D28" s="571"/>
      <c r="E28" s="585"/>
      <c r="F28" s="585"/>
      <c r="G28" s="585"/>
      <c r="H28" s="585"/>
      <c r="I28" s="585"/>
      <c r="J28" s="596"/>
      <c r="K28" s="596"/>
      <c r="L28" s="596"/>
      <c r="M28" s="596"/>
      <c r="N28" s="596"/>
      <c r="O28" s="596"/>
      <c r="P28" s="596"/>
      <c r="Q28" s="596"/>
      <c r="R28" s="596"/>
      <c r="S28" s="585"/>
      <c r="T28" s="596"/>
      <c r="U28" s="596"/>
      <c r="V28" s="596"/>
      <c r="W28" s="596"/>
      <c r="X28" s="585"/>
    </row>
    <row r="29" spans="1:31">
      <c r="A29" s="570"/>
      <c r="B29" s="570"/>
      <c r="C29" s="571"/>
      <c r="D29" s="571"/>
      <c r="E29" s="585"/>
      <c r="F29" s="585"/>
      <c r="G29" s="585"/>
      <c r="H29" s="585"/>
      <c r="I29" s="585"/>
      <c r="J29" s="596"/>
      <c r="K29" s="596"/>
      <c r="L29" s="596"/>
      <c r="M29" s="596"/>
      <c r="N29" s="596"/>
      <c r="O29" s="596"/>
      <c r="P29" s="596"/>
      <c r="Q29" s="596"/>
      <c r="R29" s="596"/>
      <c r="S29" s="585"/>
      <c r="T29" s="596"/>
      <c r="U29" s="596"/>
      <c r="V29" s="596"/>
      <c r="W29" s="596"/>
      <c r="X29" s="585"/>
    </row>
    <row r="30" spans="1:31">
      <c r="A30" s="570"/>
      <c r="B30" s="570"/>
      <c r="C30" s="571"/>
      <c r="D30" s="571"/>
      <c r="E30" s="585"/>
      <c r="F30" s="585"/>
      <c r="G30" s="585"/>
      <c r="H30" s="585"/>
      <c r="I30" s="585"/>
      <c r="J30" s="596"/>
      <c r="K30" s="596"/>
      <c r="L30" s="596"/>
      <c r="M30" s="596"/>
      <c r="N30" s="596"/>
      <c r="O30" s="596"/>
      <c r="P30" s="596"/>
      <c r="Q30" s="596"/>
      <c r="R30" s="596"/>
      <c r="S30" s="585"/>
      <c r="T30" s="596"/>
      <c r="U30" s="596"/>
      <c r="V30" s="596"/>
      <c r="W30" s="596"/>
      <c r="X30" s="585"/>
    </row>
    <row r="31" spans="1:31">
      <c r="A31" s="570"/>
      <c r="B31" s="570"/>
      <c r="C31" s="578"/>
      <c r="D31" s="578"/>
      <c r="E31" s="586"/>
      <c r="F31" s="586"/>
      <c r="G31" s="586"/>
      <c r="H31" s="586"/>
      <c r="I31" s="586"/>
      <c r="J31" s="586"/>
      <c r="K31" s="586"/>
      <c r="L31" s="586"/>
      <c r="M31" s="586"/>
      <c r="N31" s="586"/>
      <c r="O31" s="597"/>
      <c r="P31" s="597"/>
      <c r="Q31" s="597"/>
      <c r="R31" s="597"/>
      <c r="S31" s="586"/>
      <c r="T31" s="597"/>
      <c r="U31" s="597"/>
      <c r="V31" s="597"/>
      <c r="W31" s="597"/>
      <c r="X31" s="586"/>
    </row>
    <row r="32" spans="1:31">
      <c r="A32" s="570"/>
      <c r="B32" s="570"/>
      <c r="C32" s="571"/>
      <c r="D32" s="571"/>
      <c r="E32" s="585"/>
      <c r="F32" s="585"/>
      <c r="G32" s="585"/>
      <c r="H32" s="585"/>
      <c r="I32" s="585"/>
      <c r="J32" s="585"/>
      <c r="K32" s="585"/>
      <c r="L32" s="585"/>
      <c r="M32" s="585"/>
      <c r="N32" s="596"/>
      <c r="O32" s="596"/>
      <c r="P32" s="596"/>
      <c r="Q32" s="596"/>
      <c r="R32" s="596"/>
      <c r="S32" s="585"/>
      <c r="T32" s="596"/>
      <c r="U32" s="596"/>
      <c r="V32" s="596"/>
      <c r="W32" s="596"/>
      <c r="X32" s="585"/>
    </row>
    <row r="33" spans="1:24">
      <c r="A33" s="570"/>
      <c r="B33" s="570"/>
      <c r="C33" s="571"/>
      <c r="D33" s="571"/>
      <c r="E33" s="585"/>
      <c r="F33" s="585"/>
      <c r="G33" s="585"/>
      <c r="H33" s="585"/>
      <c r="I33" s="585"/>
      <c r="J33" s="585"/>
      <c r="K33" s="585"/>
      <c r="L33" s="585"/>
      <c r="M33" s="585"/>
      <c r="N33" s="596"/>
      <c r="O33" s="596"/>
      <c r="P33" s="596"/>
      <c r="Q33" s="596"/>
      <c r="R33" s="596"/>
      <c r="S33" s="585"/>
      <c r="T33" s="596"/>
      <c r="U33" s="596"/>
      <c r="V33" s="596"/>
      <c r="W33" s="596"/>
      <c r="X33" s="585"/>
    </row>
    <row r="34" spans="1:24">
      <c r="A34" s="570"/>
      <c r="B34" s="570"/>
      <c r="C34" s="571"/>
      <c r="D34" s="571"/>
      <c r="E34" s="587"/>
      <c r="F34" s="587"/>
      <c r="G34" s="587"/>
      <c r="H34" s="587"/>
      <c r="I34" s="587"/>
      <c r="J34" s="571"/>
      <c r="K34" s="571"/>
      <c r="L34" s="571"/>
      <c r="M34" s="571"/>
      <c r="N34" s="571"/>
      <c r="O34" s="571"/>
      <c r="P34" s="571"/>
      <c r="Q34" s="571"/>
      <c r="R34" s="571"/>
      <c r="S34" s="587"/>
      <c r="T34" s="571"/>
      <c r="U34" s="571"/>
      <c r="V34" s="571"/>
      <c r="W34" s="571"/>
      <c r="X34" s="587"/>
    </row>
    <row r="35" spans="1:24">
      <c r="A35" s="570"/>
      <c r="B35" s="570"/>
      <c r="C35" s="578"/>
      <c r="D35" s="578"/>
      <c r="E35" s="587"/>
      <c r="F35" s="587"/>
      <c r="G35" s="587"/>
      <c r="H35" s="587"/>
      <c r="I35" s="587"/>
      <c r="J35" s="571"/>
      <c r="K35" s="571"/>
      <c r="L35" s="571"/>
      <c r="M35" s="571"/>
      <c r="N35" s="571"/>
      <c r="O35" s="571"/>
      <c r="P35" s="571"/>
      <c r="Q35" s="571"/>
      <c r="R35" s="571"/>
      <c r="S35" s="587"/>
      <c r="T35" s="571"/>
      <c r="U35" s="571"/>
      <c r="V35" s="571"/>
      <c r="W35" s="571"/>
      <c r="X35" s="587"/>
    </row>
    <row r="36" spans="1:24">
      <c r="A36" s="570"/>
      <c r="B36" s="570"/>
      <c r="C36" s="571"/>
      <c r="D36" s="571"/>
      <c r="E36" s="587"/>
      <c r="F36" s="587"/>
      <c r="G36" s="587"/>
      <c r="H36" s="587"/>
      <c r="I36" s="587"/>
      <c r="J36" s="596"/>
      <c r="K36" s="596"/>
      <c r="L36" s="596"/>
      <c r="M36" s="596"/>
      <c r="N36" s="596"/>
      <c r="O36" s="596"/>
      <c r="P36" s="596"/>
      <c r="Q36" s="596"/>
      <c r="R36" s="596"/>
      <c r="S36" s="587"/>
      <c r="T36" s="596"/>
      <c r="U36" s="596"/>
      <c r="V36" s="596"/>
      <c r="W36" s="596"/>
      <c r="X36" s="587"/>
    </row>
    <row r="37" spans="1:24">
      <c r="A37" s="570"/>
      <c r="B37" s="570"/>
      <c r="C37" s="571"/>
      <c r="D37" s="571"/>
      <c r="E37" s="587"/>
      <c r="F37" s="587"/>
      <c r="G37" s="587"/>
      <c r="H37" s="587"/>
      <c r="I37" s="587"/>
      <c r="J37" s="596"/>
      <c r="K37" s="596"/>
      <c r="L37" s="596"/>
      <c r="M37" s="596"/>
      <c r="N37" s="596"/>
      <c r="O37" s="596"/>
      <c r="P37" s="596"/>
      <c r="Q37" s="596"/>
      <c r="R37" s="596"/>
      <c r="S37" s="587"/>
      <c r="T37" s="596"/>
      <c r="U37" s="596"/>
      <c r="V37" s="596"/>
      <c r="W37" s="596"/>
      <c r="X37" s="587"/>
    </row>
    <row r="38" spans="1:24">
      <c r="A38" s="570"/>
      <c r="B38" s="570"/>
      <c r="C38" s="571"/>
      <c r="D38" s="571"/>
      <c r="E38" s="587"/>
      <c r="F38" s="587"/>
      <c r="G38" s="587"/>
      <c r="H38" s="587"/>
      <c r="I38" s="587"/>
      <c r="J38" s="596"/>
      <c r="K38" s="596"/>
      <c r="L38" s="596"/>
      <c r="M38" s="596"/>
      <c r="N38" s="596"/>
      <c r="O38" s="596"/>
      <c r="P38" s="596"/>
      <c r="Q38" s="596"/>
      <c r="R38" s="596"/>
      <c r="S38" s="587"/>
      <c r="T38" s="596"/>
      <c r="U38" s="596"/>
      <c r="V38" s="596"/>
      <c r="W38" s="596"/>
      <c r="X38" s="587"/>
    </row>
    <row r="39" spans="1:24">
      <c r="A39" s="570"/>
      <c r="B39" s="570"/>
      <c r="C39" s="572"/>
      <c r="D39" s="572"/>
      <c r="E39" s="588"/>
      <c r="F39" s="588"/>
      <c r="G39" s="588"/>
      <c r="H39" s="588"/>
      <c r="I39" s="588"/>
      <c r="J39" s="572"/>
      <c r="K39" s="572"/>
      <c r="L39" s="572"/>
      <c r="M39" s="572"/>
      <c r="N39" s="572"/>
      <c r="O39" s="572"/>
      <c r="P39" s="572"/>
      <c r="Q39" s="572"/>
      <c r="R39" s="572"/>
      <c r="S39" s="588"/>
      <c r="T39" s="572"/>
      <c r="U39" s="572"/>
      <c r="V39" s="572"/>
      <c r="W39" s="572"/>
      <c r="X39" s="588"/>
    </row>
    <row r="40" spans="1:24">
      <c r="A40" s="561"/>
      <c r="B40" s="561"/>
      <c r="C40" s="579"/>
      <c r="D40" s="579"/>
      <c r="E40" s="572"/>
      <c r="F40" s="572"/>
      <c r="G40" s="572"/>
      <c r="H40" s="572"/>
      <c r="I40" s="572"/>
      <c r="J40" s="572"/>
      <c r="K40" s="572"/>
      <c r="L40" s="572"/>
      <c r="M40" s="572"/>
      <c r="N40" s="572"/>
      <c r="O40" s="572"/>
      <c r="P40" s="572"/>
      <c r="Q40" s="572"/>
      <c r="R40" s="572"/>
      <c r="S40" s="572"/>
      <c r="T40" s="572"/>
      <c r="U40" s="572"/>
      <c r="V40" s="572"/>
      <c r="W40" s="572"/>
      <c r="X40" s="572"/>
    </row>
    <row r="41" spans="1:24">
      <c r="A41" s="561"/>
      <c r="B41" s="561"/>
      <c r="C41" s="579"/>
      <c r="D41" s="579"/>
      <c r="E41" s="572"/>
      <c r="F41" s="572"/>
      <c r="G41" s="572"/>
      <c r="H41" s="572"/>
      <c r="I41" s="572"/>
      <c r="J41" s="572"/>
      <c r="K41" s="572"/>
      <c r="L41" s="572"/>
      <c r="M41" s="572"/>
      <c r="N41" s="572"/>
      <c r="O41" s="572"/>
      <c r="P41" s="572"/>
      <c r="Q41" s="572"/>
      <c r="R41" s="572"/>
      <c r="S41" s="572"/>
      <c r="T41" s="572"/>
      <c r="U41" s="572"/>
      <c r="V41" s="572"/>
      <c r="W41" s="572"/>
      <c r="X41" s="572"/>
    </row>
    <row r="42" spans="1:24">
      <c r="A42" s="561"/>
      <c r="B42" s="561"/>
      <c r="C42" s="579"/>
      <c r="D42" s="579"/>
      <c r="E42" s="561"/>
      <c r="F42" s="561"/>
      <c r="G42" s="561"/>
      <c r="H42" s="561"/>
      <c r="I42" s="561"/>
      <c r="J42" s="561"/>
      <c r="K42" s="561"/>
      <c r="L42" s="561"/>
      <c r="M42" s="561"/>
      <c r="N42" s="561"/>
      <c r="O42" s="561"/>
      <c r="P42" s="561"/>
      <c r="Q42" s="561"/>
      <c r="R42" s="561"/>
      <c r="S42" s="561"/>
      <c r="T42" s="561"/>
      <c r="U42" s="561"/>
      <c r="V42" s="561"/>
      <c r="W42" s="561"/>
      <c r="X42" s="561"/>
    </row>
    <row r="43" spans="1:24">
      <c r="A43" s="561"/>
      <c r="B43" s="561"/>
      <c r="C43" s="561"/>
      <c r="D43" s="561"/>
      <c r="E43" s="561"/>
      <c r="F43" s="561"/>
      <c r="G43" s="561"/>
      <c r="H43" s="561"/>
      <c r="I43" s="561"/>
      <c r="J43" s="561"/>
      <c r="K43" s="561"/>
      <c r="L43" s="561"/>
      <c r="M43" s="561"/>
      <c r="N43" s="561"/>
      <c r="O43" s="561"/>
      <c r="P43" s="561"/>
      <c r="Q43" s="561"/>
      <c r="R43" s="561"/>
      <c r="S43" s="561"/>
      <c r="T43" s="561"/>
      <c r="U43" s="561"/>
      <c r="V43" s="561"/>
      <c r="W43" s="561"/>
      <c r="X43" s="561"/>
    </row>
    <row r="44" spans="1:24" ht="19.5">
      <c r="A44" s="561"/>
      <c r="B44" s="561"/>
      <c r="C44" s="1467"/>
      <c r="D44" s="1467"/>
      <c r="E44" s="1467"/>
      <c r="F44" s="1467"/>
      <c r="G44" s="1467"/>
      <c r="H44" s="1467"/>
      <c r="I44" s="1467"/>
      <c r="J44" s="1467"/>
      <c r="K44" s="1467"/>
      <c r="L44" s="1467"/>
      <c r="M44" s="1467"/>
      <c r="N44" s="1467"/>
      <c r="O44" s="1467"/>
      <c r="P44" s="1467"/>
      <c r="Q44" s="1467"/>
      <c r="R44" s="1467"/>
      <c r="S44" s="1467"/>
      <c r="T44" s="1467"/>
      <c r="U44" s="1467"/>
      <c r="V44" s="1467"/>
      <c r="W44" s="1467"/>
      <c r="X44" s="1467"/>
    </row>
    <row r="45" spans="1:24">
      <c r="A45" s="561"/>
      <c r="B45" s="561"/>
      <c r="C45" s="561"/>
      <c r="D45" s="561"/>
      <c r="E45" s="561"/>
      <c r="F45" s="561"/>
      <c r="G45" s="561"/>
      <c r="H45" s="561"/>
      <c r="I45" s="561"/>
      <c r="J45" s="561"/>
      <c r="K45" s="561"/>
      <c r="L45" s="561"/>
      <c r="M45" s="561"/>
      <c r="N45" s="561"/>
      <c r="O45" s="561"/>
      <c r="P45" s="561"/>
      <c r="Q45" s="561"/>
      <c r="R45" s="561"/>
      <c r="S45" s="561"/>
      <c r="T45" s="561"/>
      <c r="U45" s="561"/>
      <c r="V45" s="561"/>
      <c r="W45" s="561"/>
      <c r="X45" s="561"/>
    </row>
    <row r="46" spans="1:24">
      <c r="A46" s="561"/>
      <c r="B46" s="561"/>
      <c r="C46" s="561"/>
      <c r="D46" s="561"/>
      <c r="E46" s="561"/>
      <c r="F46" s="561"/>
      <c r="G46" s="561"/>
      <c r="H46" s="561"/>
      <c r="I46" s="561"/>
      <c r="J46" s="561"/>
      <c r="K46" s="561"/>
      <c r="L46" s="561"/>
      <c r="M46" s="561"/>
      <c r="N46" s="561"/>
      <c r="O46" s="561"/>
      <c r="P46" s="561"/>
      <c r="Q46" s="561"/>
      <c r="R46" s="561"/>
      <c r="S46" s="561"/>
      <c r="T46" s="561"/>
      <c r="U46" s="561"/>
      <c r="V46" s="561"/>
      <c r="W46" s="561"/>
      <c r="X46" s="561"/>
    </row>
    <row r="47" spans="1:24" ht="18">
      <c r="A47" s="570"/>
      <c r="B47" s="570"/>
      <c r="C47" s="573"/>
      <c r="D47" s="573"/>
      <c r="E47" s="589"/>
      <c r="F47" s="589"/>
      <c r="G47" s="589"/>
      <c r="H47" s="589"/>
      <c r="I47" s="589"/>
      <c r="J47" s="589"/>
      <c r="K47" s="589"/>
      <c r="L47" s="589"/>
      <c r="M47" s="589"/>
      <c r="N47" s="589"/>
      <c r="O47" s="589"/>
      <c r="P47" s="589"/>
      <c r="Q47" s="589"/>
      <c r="R47" s="589"/>
      <c r="S47" s="589"/>
      <c r="T47" s="589"/>
      <c r="U47" s="589"/>
      <c r="V47" s="589"/>
      <c r="W47" s="589"/>
      <c r="X47" s="589"/>
    </row>
    <row r="48" spans="1:24" ht="15.75">
      <c r="A48" s="570"/>
      <c r="B48" s="570"/>
      <c r="C48" s="580"/>
      <c r="D48" s="580"/>
      <c r="E48" s="590"/>
      <c r="F48" s="590"/>
      <c r="G48" s="590"/>
      <c r="H48" s="590"/>
      <c r="I48" s="590"/>
      <c r="J48" s="590"/>
      <c r="K48" s="590"/>
      <c r="L48" s="590"/>
      <c r="M48" s="590"/>
      <c r="N48" s="590"/>
      <c r="O48" s="590"/>
      <c r="P48" s="590"/>
      <c r="Q48" s="590"/>
      <c r="R48" s="590"/>
      <c r="S48" s="590"/>
      <c r="T48" s="590"/>
      <c r="U48" s="590"/>
      <c r="V48" s="590"/>
      <c r="W48" s="590"/>
      <c r="X48" s="590"/>
    </row>
    <row r="49" spans="1:24">
      <c r="A49" s="570"/>
      <c r="B49" s="570"/>
      <c r="C49" s="574"/>
      <c r="D49" s="574"/>
      <c r="E49" s="574"/>
      <c r="F49" s="574"/>
      <c r="G49" s="574"/>
      <c r="H49" s="574"/>
      <c r="I49" s="592"/>
      <c r="J49" s="592"/>
      <c r="K49" s="592"/>
      <c r="L49" s="592"/>
      <c r="M49" s="592"/>
      <c r="N49" s="592"/>
      <c r="O49" s="592"/>
      <c r="P49" s="592"/>
      <c r="Q49" s="592"/>
      <c r="R49" s="592"/>
      <c r="S49" s="592"/>
      <c r="T49" s="592"/>
      <c r="U49" s="592"/>
      <c r="V49" s="592"/>
      <c r="W49" s="592"/>
      <c r="X49" s="592"/>
    </row>
    <row r="50" spans="1:24">
      <c r="A50" s="570"/>
      <c r="B50" s="570"/>
      <c r="C50" s="577"/>
      <c r="D50" s="577"/>
      <c r="E50" s="584"/>
      <c r="F50" s="584"/>
      <c r="G50" s="584"/>
      <c r="H50" s="584"/>
      <c r="I50" s="584"/>
      <c r="J50" s="584"/>
      <c r="K50" s="584"/>
      <c r="L50" s="584"/>
      <c r="M50" s="584"/>
      <c r="N50" s="584"/>
      <c r="O50" s="584"/>
      <c r="P50" s="584"/>
      <c r="Q50" s="584"/>
      <c r="R50" s="584"/>
      <c r="S50" s="584"/>
      <c r="T50" s="584"/>
      <c r="U50" s="584"/>
      <c r="V50" s="584"/>
      <c r="W50" s="584"/>
      <c r="X50" s="584"/>
    </row>
    <row r="51" spans="1:24">
      <c r="A51" s="570"/>
      <c r="B51" s="570"/>
      <c r="C51" s="571"/>
      <c r="D51" s="571"/>
      <c r="E51" s="585"/>
      <c r="F51" s="585"/>
      <c r="G51" s="585"/>
      <c r="H51" s="585"/>
      <c r="I51" s="585"/>
      <c r="J51" s="36"/>
      <c r="K51" s="36"/>
      <c r="L51" s="36"/>
      <c r="M51" s="36"/>
      <c r="N51" s="36"/>
      <c r="O51" s="596"/>
      <c r="P51" s="596"/>
      <c r="Q51" s="596"/>
      <c r="R51" s="596"/>
      <c r="S51" s="585"/>
      <c r="T51" s="596"/>
      <c r="U51" s="596"/>
      <c r="V51" s="596"/>
      <c r="W51" s="596"/>
      <c r="X51" s="585"/>
    </row>
    <row r="52" spans="1:24">
      <c r="A52" s="570"/>
      <c r="B52" s="570"/>
      <c r="C52" s="571"/>
      <c r="D52" s="571"/>
      <c r="E52" s="585"/>
      <c r="F52" s="585"/>
      <c r="G52" s="585"/>
      <c r="H52" s="585"/>
      <c r="I52" s="585"/>
      <c r="J52" s="36"/>
      <c r="K52" s="36"/>
      <c r="L52" s="36"/>
      <c r="M52" s="36"/>
      <c r="N52" s="36"/>
      <c r="O52" s="596"/>
      <c r="P52" s="596"/>
      <c r="Q52" s="596"/>
      <c r="R52" s="596"/>
      <c r="S52" s="585"/>
      <c r="T52" s="596"/>
      <c r="U52" s="596"/>
      <c r="V52" s="596"/>
      <c r="W52" s="596"/>
      <c r="X52" s="585"/>
    </row>
    <row r="53" spans="1:24">
      <c r="A53" s="570"/>
      <c r="B53" s="570"/>
      <c r="C53" s="571"/>
      <c r="D53" s="571"/>
      <c r="E53" s="585"/>
      <c r="F53" s="585"/>
      <c r="G53" s="585"/>
      <c r="H53" s="585"/>
      <c r="I53" s="585"/>
      <c r="J53" s="36"/>
      <c r="K53" s="36"/>
      <c r="L53" s="36"/>
      <c r="M53" s="36"/>
      <c r="N53" s="36"/>
      <c r="O53" s="596"/>
      <c r="P53" s="596"/>
      <c r="Q53" s="596"/>
      <c r="R53" s="596"/>
      <c r="S53" s="585"/>
      <c r="T53" s="596"/>
      <c r="U53" s="596"/>
      <c r="V53" s="596"/>
      <c r="W53" s="596"/>
      <c r="X53" s="585"/>
    </row>
    <row r="54" spans="1:24">
      <c r="A54" s="570"/>
      <c r="B54" s="570"/>
      <c r="C54" s="571"/>
      <c r="D54" s="571"/>
      <c r="E54" s="585"/>
      <c r="F54" s="585"/>
      <c r="G54" s="585"/>
      <c r="H54" s="585"/>
      <c r="I54" s="585"/>
      <c r="J54" s="36"/>
      <c r="K54" s="36"/>
      <c r="L54" s="36"/>
      <c r="M54" s="36"/>
      <c r="N54" s="36"/>
      <c r="O54" s="596"/>
      <c r="P54" s="596"/>
      <c r="Q54" s="596"/>
      <c r="R54" s="596"/>
      <c r="S54" s="585"/>
      <c r="T54" s="596"/>
      <c r="U54" s="596"/>
      <c r="V54" s="596"/>
      <c r="W54" s="596"/>
      <c r="X54" s="585"/>
    </row>
    <row r="55" spans="1:24">
      <c r="A55" s="570"/>
      <c r="B55" s="570"/>
      <c r="C55" s="571"/>
      <c r="D55" s="571"/>
      <c r="E55" s="585"/>
      <c r="F55" s="585"/>
      <c r="G55" s="585"/>
      <c r="H55" s="585"/>
      <c r="I55" s="585"/>
      <c r="J55" s="36"/>
      <c r="K55" s="36"/>
      <c r="L55" s="36"/>
      <c r="M55" s="36"/>
      <c r="N55" s="36"/>
      <c r="O55" s="596"/>
      <c r="P55" s="596"/>
      <c r="Q55" s="596"/>
      <c r="R55" s="596"/>
      <c r="S55" s="585"/>
      <c r="T55" s="596"/>
      <c r="U55" s="596"/>
      <c r="V55" s="596"/>
      <c r="W55" s="596"/>
      <c r="X55" s="585"/>
    </row>
    <row r="56" spans="1:24">
      <c r="A56" s="570"/>
      <c r="B56" s="570"/>
      <c r="C56" s="578"/>
      <c r="D56" s="578"/>
      <c r="E56" s="586"/>
      <c r="F56" s="586"/>
      <c r="G56" s="586"/>
      <c r="H56" s="586"/>
      <c r="I56" s="586"/>
      <c r="J56" s="37"/>
      <c r="K56" s="37"/>
      <c r="L56" s="37"/>
      <c r="M56" s="37"/>
      <c r="N56" s="37"/>
      <c r="O56" s="597"/>
      <c r="P56" s="597"/>
      <c r="Q56" s="597"/>
      <c r="R56" s="597"/>
      <c r="S56" s="586"/>
      <c r="T56" s="597"/>
      <c r="U56" s="597"/>
      <c r="V56" s="597"/>
      <c r="W56" s="597"/>
      <c r="X56" s="586"/>
    </row>
    <row r="57" spans="1:24">
      <c r="A57" s="570"/>
      <c r="B57" s="570"/>
      <c r="C57" s="571"/>
      <c r="D57" s="571"/>
      <c r="E57" s="585"/>
      <c r="F57" s="585"/>
      <c r="G57" s="585"/>
      <c r="H57" s="585"/>
      <c r="I57" s="585"/>
      <c r="J57" s="36"/>
      <c r="K57" s="36"/>
      <c r="L57" s="36"/>
      <c r="M57" s="36"/>
      <c r="N57" s="596"/>
      <c r="O57" s="596"/>
      <c r="P57" s="596"/>
      <c r="Q57" s="596"/>
      <c r="R57" s="596"/>
      <c r="S57" s="585"/>
      <c r="T57" s="596"/>
      <c r="U57" s="596"/>
      <c r="V57" s="596"/>
      <c r="W57" s="596"/>
      <c r="X57" s="585"/>
    </row>
    <row r="58" spans="1:24">
      <c r="A58" s="570"/>
      <c r="B58" s="570"/>
      <c r="C58" s="571"/>
      <c r="D58" s="571"/>
      <c r="E58" s="585"/>
      <c r="F58" s="585"/>
      <c r="G58" s="585"/>
      <c r="H58" s="585"/>
      <c r="I58" s="585"/>
      <c r="J58" s="36"/>
      <c r="K58" s="36"/>
      <c r="L58" s="36"/>
      <c r="M58" s="36"/>
      <c r="N58" s="596"/>
      <c r="O58" s="596"/>
      <c r="P58" s="596"/>
      <c r="Q58" s="596"/>
      <c r="R58" s="596"/>
      <c r="S58" s="585"/>
      <c r="T58" s="596"/>
      <c r="U58" s="596"/>
      <c r="V58" s="596"/>
      <c r="W58" s="596"/>
      <c r="X58" s="585"/>
    </row>
    <row r="59" spans="1:24">
      <c r="A59" s="570"/>
      <c r="B59" s="570"/>
      <c r="C59" s="571"/>
      <c r="D59" s="571"/>
      <c r="E59" s="587"/>
      <c r="F59" s="587"/>
      <c r="G59" s="587"/>
      <c r="H59" s="587"/>
      <c r="I59" s="587"/>
      <c r="J59" s="571"/>
      <c r="K59" s="571"/>
      <c r="L59" s="571"/>
      <c r="M59" s="571"/>
      <c r="N59" s="571"/>
      <c r="O59" s="571"/>
      <c r="P59" s="571"/>
      <c r="Q59" s="571"/>
      <c r="R59" s="571"/>
      <c r="S59" s="587"/>
      <c r="T59" s="571"/>
      <c r="U59" s="571"/>
      <c r="V59" s="571"/>
      <c r="W59" s="571"/>
      <c r="X59" s="587"/>
    </row>
    <row r="60" spans="1:24">
      <c r="A60" s="570"/>
      <c r="B60" s="570"/>
      <c r="C60" s="578"/>
      <c r="D60" s="578"/>
      <c r="E60" s="587"/>
      <c r="F60" s="587"/>
      <c r="G60" s="587"/>
      <c r="H60" s="587"/>
      <c r="I60" s="587"/>
      <c r="J60" s="571"/>
      <c r="K60" s="571"/>
      <c r="L60" s="571"/>
      <c r="M60" s="571"/>
      <c r="N60" s="571"/>
      <c r="O60" s="571"/>
      <c r="P60" s="571"/>
      <c r="Q60" s="571"/>
      <c r="R60" s="571"/>
      <c r="S60" s="587"/>
      <c r="T60" s="571"/>
      <c r="U60" s="571"/>
      <c r="V60" s="571"/>
      <c r="W60" s="571"/>
      <c r="X60" s="587"/>
    </row>
    <row r="61" spans="1:24">
      <c r="A61" s="570"/>
      <c r="B61" s="570"/>
      <c r="C61" s="571"/>
      <c r="D61" s="571"/>
      <c r="E61" s="587"/>
      <c r="F61" s="587"/>
      <c r="G61" s="587"/>
      <c r="H61" s="587"/>
      <c r="I61" s="587"/>
      <c r="J61" s="596"/>
      <c r="K61" s="596"/>
      <c r="L61" s="596"/>
      <c r="M61" s="596"/>
      <c r="N61" s="596"/>
      <c r="O61" s="596"/>
      <c r="P61" s="596"/>
      <c r="Q61" s="596"/>
      <c r="R61" s="596"/>
      <c r="S61" s="587"/>
      <c r="T61" s="596"/>
      <c r="U61" s="596"/>
      <c r="V61" s="596"/>
      <c r="W61" s="596"/>
      <c r="X61" s="587"/>
    </row>
    <row r="62" spans="1:24">
      <c r="A62" s="570"/>
      <c r="B62" s="570"/>
      <c r="C62" s="571"/>
      <c r="D62" s="571"/>
      <c r="E62" s="587"/>
      <c r="F62" s="587"/>
      <c r="G62" s="587"/>
      <c r="H62" s="587"/>
      <c r="I62" s="587"/>
      <c r="J62" s="596"/>
      <c r="K62" s="596"/>
      <c r="L62" s="596"/>
      <c r="M62" s="596"/>
      <c r="N62" s="596"/>
      <c r="O62" s="596"/>
      <c r="P62" s="596"/>
      <c r="Q62" s="596"/>
      <c r="R62" s="596"/>
      <c r="S62" s="587"/>
      <c r="T62" s="596"/>
      <c r="U62" s="596"/>
      <c r="V62" s="596"/>
      <c r="W62" s="596"/>
      <c r="X62" s="587"/>
    </row>
    <row r="63" spans="1:24">
      <c r="A63" s="570"/>
      <c r="B63" s="570"/>
      <c r="C63" s="571"/>
      <c r="D63" s="571"/>
      <c r="E63" s="587"/>
      <c r="F63" s="587"/>
      <c r="G63" s="587"/>
      <c r="H63" s="587"/>
      <c r="I63" s="587"/>
      <c r="J63" s="596"/>
      <c r="K63" s="596"/>
      <c r="L63" s="596"/>
      <c r="M63" s="596"/>
      <c r="N63" s="596"/>
      <c r="O63" s="596"/>
      <c r="P63" s="596"/>
      <c r="Q63" s="596"/>
      <c r="R63" s="596"/>
      <c r="S63" s="587"/>
      <c r="T63" s="596"/>
      <c r="U63" s="596"/>
      <c r="V63" s="596"/>
      <c r="W63" s="596"/>
      <c r="X63" s="587"/>
    </row>
    <row r="64" spans="1:24">
      <c r="A64" s="570"/>
      <c r="B64" s="570"/>
      <c r="C64" s="571"/>
      <c r="D64" s="571"/>
      <c r="E64" s="587"/>
      <c r="F64" s="587"/>
      <c r="G64" s="587"/>
      <c r="H64" s="587"/>
      <c r="I64" s="587"/>
      <c r="J64" s="596"/>
      <c r="K64" s="596"/>
      <c r="L64" s="596"/>
      <c r="M64" s="596"/>
      <c r="N64" s="596"/>
      <c r="O64" s="596"/>
      <c r="P64" s="596"/>
      <c r="Q64" s="596"/>
      <c r="R64" s="596"/>
      <c r="S64" s="587"/>
      <c r="T64" s="596"/>
      <c r="U64" s="596"/>
      <c r="V64" s="596"/>
      <c r="W64" s="596"/>
      <c r="X64" s="587"/>
    </row>
    <row r="65" spans="1:24">
      <c r="A65" s="561"/>
      <c r="B65" s="561"/>
      <c r="C65" s="571"/>
      <c r="D65" s="571"/>
      <c r="E65" s="587"/>
      <c r="F65" s="587"/>
      <c r="G65" s="587"/>
      <c r="H65" s="587"/>
      <c r="I65" s="587"/>
      <c r="J65" s="596"/>
      <c r="K65" s="596"/>
      <c r="L65" s="596"/>
      <c r="M65" s="596"/>
      <c r="N65" s="596"/>
      <c r="O65" s="596"/>
      <c r="P65" s="596"/>
      <c r="Q65" s="596"/>
      <c r="R65" s="596"/>
      <c r="S65" s="587"/>
      <c r="T65" s="596"/>
      <c r="U65" s="596"/>
      <c r="V65" s="596"/>
      <c r="W65" s="596"/>
      <c r="X65" s="587"/>
    </row>
    <row r="66" spans="1:24">
      <c r="A66" s="570"/>
      <c r="B66" s="570"/>
      <c r="C66" s="572"/>
      <c r="D66" s="572"/>
      <c r="E66" s="588"/>
      <c r="F66" s="588"/>
      <c r="G66" s="588"/>
      <c r="H66" s="588"/>
      <c r="I66" s="588"/>
      <c r="J66" s="572"/>
      <c r="K66" s="572"/>
      <c r="L66" s="572"/>
      <c r="M66" s="572"/>
      <c r="N66" s="572"/>
      <c r="O66" s="572"/>
      <c r="P66" s="572"/>
      <c r="Q66" s="572"/>
      <c r="R66" s="572"/>
      <c r="S66" s="588"/>
      <c r="T66" s="572"/>
      <c r="U66" s="572"/>
      <c r="V66" s="572"/>
      <c r="W66" s="572"/>
      <c r="X66" s="588"/>
    </row>
    <row r="67" spans="1:24" ht="15.75">
      <c r="A67" s="570"/>
      <c r="B67" s="570"/>
      <c r="C67" s="580"/>
      <c r="D67" s="580"/>
      <c r="E67" s="591"/>
      <c r="F67" s="591"/>
      <c r="G67" s="591"/>
      <c r="H67" s="591"/>
      <c r="I67" s="591"/>
      <c r="J67" s="591"/>
      <c r="K67" s="591"/>
      <c r="L67" s="591"/>
      <c r="M67" s="591"/>
      <c r="N67" s="591"/>
      <c r="O67" s="591"/>
      <c r="P67" s="591"/>
      <c r="Q67" s="591"/>
      <c r="R67" s="591"/>
      <c r="S67" s="591"/>
      <c r="T67" s="591"/>
      <c r="U67" s="591"/>
      <c r="V67" s="591"/>
      <c r="W67" s="591"/>
      <c r="X67" s="591"/>
    </row>
    <row r="68" spans="1:24">
      <c r="A68" s="570"/>
      <c r="B68" s="570"/>
      <c r="C68" s="574"/>
      <c r="D68" s="574"/>
      <c r="E68" s="574"/>
      <c r="F68" s="574"/>
      <c r="G68" s="574"/>
      <c r="H68" s="574"/>
      <c r="I68" s="592"/>
      <c r="J68" s="592"/>
      <c r="K68" s="592"/>
      <c r="L68" s="592"/>
      <c r="M68" s="592"/>
      <c r="N68" s="592"/>
      <c r="O68" s="592"/>
      <c r="P68" s="592"/>
      <c r="Q68" s="592"/>
      <c r="R68" s="592"/>
      <c r="S68" s="592"/>
      <c r="T68" s="592"/>
      <c r="U68" s="592"/>
      <c r="V68" s="592"/>
      <c r="W68" s="592"/>
      <c r="X68" s="592"/>
    </row>
    <row r="69" spans="1:24">
      <c r="A69" s="570"/>
      <c r="B69" s="570"/>
      <c r="C69" s="577"/>
      <c r="D69" s="577"/>
      <c r="E69" s="584"/>
      <c r="F69" s="584"/>
      <c r="G69" s="584"/>
      <c r="H69" s="584"/>
      <c r="I69" s="584"/>
      <c r="J69" s="584"/>
      <c r="K69" s="584"/>
      <c r="L69" s="584"/>
      <c r="M69" s="584"/>
      <c r="N69" s="584"/>
      <c r="O69" s="584"/>
      <c r="P69" s="584"/>
      <c r="Q69" s="584"/>
      <c r="R69" s="584"/>
      <c r="S69" s="584"/>
      <c r="T69" s="584"/>
      <c r="U69" s="584"/>
      <c r="V69" s="584"/>
      <c r="W69" s="584"/>
      <c r="X69" s="584"/>
    </row>
    <row r="70" spans="1:24">
      <c r="A70" s="570"/>
      <c r="B70" s="570"/>
      <c r="C70" s="571"/>
      <c r="D70" s="571"/>
      <c r="E70" s="585"/>
      <c r="F70" s="585"/>
      <c r="G70" s="585"/>
      <c r="H70" s="585"/>
      <c r="I70" s="585"/>
      <c r="J70" s="596"/>
      <c r="K70" s="596"/>
      <c r="L70" s="596"/>
      <c r="M70" s="596"/>
      <c r="N70" s="596"/>
      <c r="O70" s="596"/>
      <c r="P70" s="596"/>
      <c r="Q70" s="596"/>
      <c r="R70" s="596"/>
      <c r="S70" s="585"/>
      <c r="T70" s="596"/>
      <c r="U70" s="596"/>
      <c r="V70" s="596"/>
      <c r="W70" s="596"/>
      <c r="X70" s="585"/>
    </row>
    <row r="71" spans="1:24">
      <c r="A71" s="570"/>
      <c r="B71" s="570"/>
      <c r="C71" s="571"/>
      <c r="D71" s="571"/>
      <c r="E71" s="585"/>
      <c r="F71" s="585"/>
      <c r="G71" s="585"/>
      <c r="H71" s="585"/>
      <c r="I71" s="585"/>
      <c r="J71" s="596"/>
      <c r="K71" s="596"/>
      <c r="L71" s="596"/>
      <c r="M71" s="596"/>
      <c r="N71" s="596"/>
      <c r="O71" s="596"/>
      <c r="P71" s="596"/>
      <c r="Q71" s="596"/>
      <c r="R71" s="596"/>
      <c r="S71" s="585"/>
      <c r="T71" s="596"/>
      <c r="U71" s="596"/>
      <c r="V71" s="596"/>
      <c r="W71" s="596"/>
      <c r="X71" s="585"/>
    </row>
    <row r="72" spans="1:24">
      <c r="A72" s="570"/>
      <c r="B72" s="570"/>
      <c r="C72" s="571"/>
      <c r="D72" s="571"/>
      <c r="E72" s="585"/>
      <c r="F72" s="585"/>
      <c r="G72" s="585"/>
      <c r="H72" s="585"/>
      <c r="I72" s="585"/>
      <c r="J72" s="596"/>
      <c r="K72" s="596"/>
      <c r="L72" s="596"/>
      <c r="M72" s="596"/>
      <c r="N72" s="596"/>
      <c r="O72" s="596"/>
      <c r="P72" s="596"/>
      <c r="Q72" s="596"/>
      <c r="R72" s="596"/>
      <c r="S72" s="585"/>
      <c r="T72" s="596"/>
      <c r="U72" s="596"/>
      <c r="V72" s="596"/>
      <c r="W72" s="596"/>
      <c r="X72" s="585"/>
    </row>
    <row r="73" spans="1:24">
      <c r="A73" s="570"/>
      <c r="B73" s="570"/>
      <c r="C73" s="571"/>
      <c r="D73" s="571"/>
      <c r="E73" s="585"/>
      <c r="F73" s="585"/>
      <c r="G73" s="585"/>
      <c r="H73" s="585"/>
      <c r="I73" s="585"/>
      <c r="J73" s="596"/>
      <c r="K73" s="596"/>
      <c r="L73" s="596"/>
      <c r="M73" s="596"/>
      <c r="N73" s="596"/>
      <c r="O73" s="596"/>
      <c r="P73" s="596"/>
      <c r="Q73" s="596"/>
      <c r="R73" s="596"/>
      <c r="S73" s="585"/>
      <c r="T73" s="596"/>
      <c r="U73" s="596"/>
      <c r="V73" s="596"/>
      <c r="W73" s="596"/>
      <c r="X73" s="585"/>
    </row>
    <row r="74" spans="1:24">
      <c r="A74" s="570"/>
      <c r="B74" s="570"/>
      <c r="C74" s="571"/>
      <c r="D74" s="571"/>
      <c r="E74" s="585"/>
      <c r="F74" s="585"/>
      <c r="G74" s="585"/>
      <c r="H74" s="585"/>
      <c r="I74" s="585"/>
      <c r="J74" s="596"/>
      <c r="K74" s="596"/>
      <c r="L74" s="596"/>
      <c r="M74" s="596"/>
      <c r="N74" s="596"/>
      <c r="O74" s="596"/>
      <c r="P74" s="596"/>
      <c r="Q74" s="596"/>
      <c r="R74" s="596"/>
      <c r="S74" s="585"/>
      <c r="T74" s="596"/>
      <c r="U74" s="596"/>
      <c r="V74" s="596"/>
      <c r="W74" s="596"/>
      <c r="X74" s="585"/>
    </row>
    <row r="75" spans="1:24">
      <c r="A75" s="570"/>
      <c r="B75" s="570"/>
      <c r="C75" s="578"/>
      <c r="D75" s="578"/>
      <c r="E75" s="586"/>
      <c r="F75" s="586"/>
      <c r="G75" s="586"/>
      <c r="H75" s="586"/>
      <c r="I75" s="586"/>
      <c r="J75" s="586"/>
      <c r="K75" s="586"/>
      <c r="L75" s="586"/>
      <c r="M75" s="586"/>
      <c r="N75" s="586"/>
      <c r="O75" s="597"/>
      <c r="P75" s="597"/>
      <c r="Q75" s="597"/>
      <c r="R75" s="597"/>
      <c r="S75" s="586"/>
      <c r="T75" s="597"/>
      <c r="U75" s="597"/>
      <c r="V75" s="597"/>
      <c r="W75" s="597"/>
      <c r="X75" s="586"/>
    </row>
    <row r="76" spans="1:24">
      <c r="A76" s="570"/>
      <c r="B76" s="570"/>
      <c r="C76" s="571"/>
      <c r="D76" s="571"/>
      <c r="E76" s="585"/>
      <c r="F76" s="585"/>
      <c r="G76" s="585"/>
      <c r="H76" s="585"/>
      <c r="I76" s="585"/>
      <c r="J76" s="585"/>
      <c r="K76" s="585"/>
      <c r="L76" s="585"/>
      <c r="M76" s="585"/>
      <c r="N76" s="596"/>
      <c r="O76" s="596"/>
      <c r="P76" s="596"/>
      <c r="Q76" s="596"/>
      <c r="R76" s="596"/>
      <c r="S76" s="585"/>
      <c r="T76" s="596"/>
      <c r="U76" s="596"/>
      <c r="V76" s="596"/>
      <c r="W76" s="596"/>
      <c r="X76" s="585"/>
    </row>
    <row r="77" spans="1:24">
      <c r="A77" s="570"/>
      <c r="B77" s="570"/>
      <c r="C77" s="571"/>
      <c r="D77" s="571"/>
      <c r="E77" s="585"/>
      <c r="F77" s="585"/>
      <c r="G77" s="585"/>
      <c r="H77" s="585"/>
      <c r="I77" s="585"/>
      <c r="J77" s="585"/>
      <c r="K77" s="585"/>
      <c r="L77" s="585"/>
      <c r="M77" s="585"/>
      <c r="N77" s="596"/>
      <c r="O77" s="596"/>
      <c r="P77" s="596"/>
      <c r="Q77" s="596"/>
      <c r="R77" s="596"/>
      <c r="S77" s="585"/>
      <c r="T77" s="596"/>
      <c r="U77" s="596"/>
      <c r="V77" s="596"/>
      <c r="W77" s="596"/>
      <c r="X77" s="585"/>
    </row>
    <row r="78" spans="1:24">
      <c r="A78" s="570"/>
      <c r="B78" s="570"/>
      <c r="C78" s="571"/>
      <c r="D78" s="571"/>
      <c r="E78" s="587"/>
      <c r="F78" s="587"/>
      <c r="G78" s="587"/>
      <c r="H78" s="587"/>
      <c r="I78" s="587"/>
      <c r="J78" s="571"/>
      <c r="K78" s="571"/>
      <c r="L78" s="571"/>
      <c r="M78" s="571"/>
      <c r="N78" s="571"/>
      <c r="O78" s="571"/>
      <c r="P78" s="571"/>
      <c r="Q78" s="571"/>
      <c r="R78" s="571"/>
      <c r="S78" s="587"/>
      <c r="T78" s="571"/>
      <c r="U78" s="571"/>
      <c r="V78" s="571"/>
      <c r="W78" s="571"/>
      <c r="X78" s="587"/>
    </row>
    <row r="79" spans="1:24">
      <c r="A79" s="570"/>
      <c r="B79" s="570"/>
      <c r="C79" s="578"/>
      <c r="D79" s="578"/>
      <c r="E79" s="587"/>
      <c r="F79" s="587"/>
      <c r="G79" s="587"/>
      <c r="H79" s="587"/>
      <c r="I79" s="587"/>
      <c r="J79" s="571"/>
      <c r="K79" s="571"/>
      <c r="L79" s="571"/>
      <c r="M79" s="571"/>
      <c r="N79" s="571"/>
      <c r="O79" s="571"/>
      <c r="P79" s="571"/>
      <c r="Q79" s="571"/>
      <c r="R79" s="571"/>
      <c r="S79" s="587"/>
      <c r="T79" s="571"/>
      <c r="U79" s="571"/>
      <c r="V79" s="571"/>
      <c r="W79" s="571"/>
      <c r="X79" s="587"/>
    </row>
    <row r="80" spans="1:24">
      <c r="A80" s="570"/>
      <c r="B80" s="570"/>
      <c r="C80" s="571"/>
      <c r="D80" s="571"/>
      <c r="E80" s="587"/>
      <c r="F80" s="587"/>
      <c r="G80" s="587"/>
      <c r="H80" s="587"/>
      <c r="I80" s="587"/>
      <c r="J80" s="596"/>
      <c r="K80" s="596"/>
      <c r="L80" s="596"/>
      <c r="M80" s="596"/>
      <c r="N80" s="596"/>
      <c r="O80" s="596"/>
      <c r="P80" s="596"/>
      <c r="Q80" s="596"/>
      <c r="R80" s="596"/>
      <c r="S80" s="587"/>
      <c r="T80" s="596"/>
      <c r="U80" s="596"/>
      <c r="V80" s="596"/>
      <c r="W80" s="596"/>
      <c r="X80" s="587"/>
    </row>
    <row r="81" spans="1:24">
      <c r="A81" s="570"/>
      <c r="B81" s="570"/>
      <c r="C81" s="571"/>
      <c r="D81" s="571"/>
      <c r="E81" s="587"/>
      <c r="F81" s="587"/>
      <c r="G81" s="587"/>
      <c r="H81" s="587"/>
      <c r="I81" s="587"/>
      <c r="J81" s="596"/>
      <c r="K81" s="596"/>
      <c r="L81" s="596"/>
      <c r="M81" s="596"/>
      <c r="N81" s="596"/>
      <c r="O81" s="596"/>
      <c r="P81" s="596"/>
      <c r="Q81" s="596"/>
      <c r="R81" s="596"/>
      <c r="S81" s="587"/>
      <c r="T81" s="596"/>
      <c r="U81" s="596"/>
      <c r="V81" s="596"/>
      <c r="W81" s="596"/>
      <c r="X81" s="587"/>
    </row>
    <row r="82" spans="1:24">
      <c r="A82" s="570"/>
      <c r="B82" s="570"/>
      <c r="C82" s="571"/>
      <c r="D82" s="571"/>
      <c r="E82" s="587"/>
      <c r="F82" s="587"/>
      <c r="G82" s="587"/>
      <c r="H82" s="587"/>
      <c r="I82" s="587"/>
      <c r="J82" s="596"/>
      <c r="K82" s="596"/>
      <c r="L82" s="596"/>
      <c r="M82" s="596"/>
      <c r="N82" s="596"/>
      <c r="O82" s="596"/>
      <c r="P82" s="596"/>
      <c r="Q82" s="596"/>
      <c r="R82" s="596"/>
      <c r="S82" s="587"/>
      <c r="T82" s="596"/>
      <c r="U82" s="596"/>
      <c r="V82" s="596"/>
      <c r="W82" s="596"/>
      <c r="X82" s="587"/>
    </row>
    <row r="83" spans="1:24">
      <c r="A83" s="570"/>
      <c r="B83" s="570"/>
      <c r="C83" s="572"/>
      <c r="D83" s="572"/>
      <c r="E83" s="588"/>
      <c r="F83" s="588"/>
      <c r="G83" s="588"/>
      <c r="H83" s="588"/>
      <c r="I83" s="588"/>
      <c r="J83" s="572"/>
      <c r="K83" s="572"/>
      <c r="L83" s="572"/>
      <c r="M83" s="572"/>
      <c r="N83" s="572"/>
      <c r="O83" s="572"/>
      <c r="P83" s="572"/>
      <c r="Q83" s="572"/>
      <c r="R83" s="572"/>
      <c r="S83" s="588"/>
      <c r="T83" s="572"/>
      <c r="U83" s="572"/>
      <c r="V83" s="572"/>
      <c r="W83" s="572"/>
      <c r="X83" s="588"/>
    </row>
    <row r="84" spans="1:24">
      <c r="A84" s="561"/>
      <c r="B84" s="561"/>
      <c r="C84" s="579"/>
      <c r="D84" s="579"/>
      <c r="E84" s="572"/>
      <c r="F84" s="572"/>
      <c r="G84" s="572"/>
      <c r="H84" s="572"/>
      <c r="I84" s="572"/>
      <c r="J84" s="572"/>
      <c r="K84" s="572"/>
      <c r="L84" s="572"/>
      <c r="M84" s="572"/>
      <c r="N84" s="572"/>
      <c r="O84" s="572"/>
      <c r="P84" s="572"/>
      <c r="Q84" s="572"/>
      <c r="R84" s="572"/>
      <c r="S84" s="572"/>
      <c r="T84" s="572"/>
      <c r="U84" s="572"/>
      <c r="V84" s="572"/>
      <c r="W84" s="572"/>
      <c r="X84" s="572"/>
    </row>
    <row r="85" spans="1:24">
      <c r="A85" s="561"/>
      <c r="B85" s="561"/>
      <c r="C85" s="579"/>
      <c r="D85" s="579"/>
      <c r="E85" s="572"/>
      <c r="F85" s="572"/>
      <c r="G85" s="572"/>
      <c r="H85" s="572"/>
      <c r="I85" s="572"/>
      <c r="J85" s="572"/>
      <c r="K85" s="572"/>
      <c r="L85" s="572"/>
      <c r="M85" s="572"/>
      <c r="N85" s="572"/>
      <c r="O85" s="572"/>
      <c r="P85" s="572"/>
      <c r="Q85" s="572"/>
      <c r="R85" s="572"/>
      <c r="S85" s="572"/>
      <c r="T85" s="572"/>
      <c r="U85" s="572"/>
      <c r="V85" s="572"/>
      <c r="W85" s="572"/>
      <c r="X85" s="572"/>
    </row>
    <row r="86" spans="1:24">
      <c r="A86" s="561"/>
      <c r="B86" s="561"/>
      <c r="C86" s="579"/>
      <c r="D86" s="579"/>
      <c r="E86" s="561"/>
      <c r="F86" s="561"/>
      <c r="G86" s="561"/>
      <c r="H86" s="561"/>
      <c r="I86" s="561"/>
      <c r="J86" s="561"/>
      <c r="K86" s="561"/>
      <c r="L86" s="561"/>
      <c r="M86" s="561"/>
      <c r="N86" s="561"/>
      <c r="O86" s="561"/>
      <c r="P86" s="561"/>
      <c r="Q86" s="561"/>
      <c r="R86" s="561"/>
      <c r="S86" s="561"/>
      <c r="T86" s="561"/>
      <c r="U86" s="561"/>
      <c r="V86" s="561"/>
      <c r="W86" s="561"/>
      <c r="X86" s="561"/>
    </row>
    <row r="87" spans="1:24">
      <c r="C87" s="561"/>
      <c r="D87" s="561"/>
      <c r="E87" s="561"/>
      <c r="F87" s="561"/>
      <c r="G87" s="561"/>
      <c r="H87" s="561"/>
      <c r="I87" s="561"/>
      <c r="J87" s="561"/>
      <c r="K87" s="561"/>
      <c r="L87" s="561"/>
      <c r="M87" s="561"/>
      <c r="N87" s="561"/>
      <c r="O87" s="561"/>
      <c r="P87" s="561"/>
      <c r="Q87" s="561"/>
      <c r="R87" s="561"/>
      <c r="S87" s="561"/>
      <c r="T87" s="561"/>
      <c r="U87" s="561"/>
      <c r="V87" s="561"/>
      <c r="W87" s="561"/>
      <c r="X87" s="561"/>
    </row>
    <row r="88" spans="1:24">
      <c r="C88" s="561"/>
      <c r="D88" s="561"/>
      <c r="E88" s="561"/>
      <c r="F88" s="561"/>
      <c r="G88" s="561"/>
      <c r="H88" s="561"/>
      <c r="I88" s="561"/>
      <c r="J88" s="561"/>
      <c r="K88" s="561"/>
      <c r="L88" s="561"/>
      <c r="M88" s="561"/>
      <c r="N88" s="561"/>
      <c r="O88" s="561"/>
      <c r="P88" s="561"/>
      <c r="Q88" s="561"/>
      <c r="R88" s="561"/>
      <c r="S88" s="561"/>
      <c r="T88" s="561"/>
      <c r="U88" s="561"/>
      <c r="V88" s="561"/>
      <c r="W88" s="561"/>
      <c r="X88" s="561"/>
    </row>
  </sheetData>
  <mergeCells count="11">
    <mergeCell ref="C1:X1"/>
    <mergeCell ref="C44:X44"/>
    <mergeCell ref="C21:H21"/>
    <mergeCell ref="I21:R21"/>
    <mergeCell ref="S21:X21"/>
    <mergeCell ref="C22:H22"/>
    <mergeCell ref="E3:H5"/>
    <mergeCell ref="J5:M5"/>
    <mergeCell ref="J3:W3"/>
    <mergeCell ref="O5:R5"/>
    <mergeCell ref="T5:W5"/>
  </mergeCells>
  <phoneticPr fontId="3" type="noConversion"/>
  <pageMargins left="0.43307086614173229" right="0.23622047244094491" top="0.62992125984251968" bottom="0.35433070866141736" header="0.15748031496062992" footer="0.15748031496062992"/>
  <pageSetup paperSize="9" scale="64" orientation="landscape" useFirstPageNumber="1" r:id="rId1"/>
  <headerFooter>
    <oddHeader>&amp;R&amp;"Trebuchet MS,보통"&amp;12
www.wooribank.com</oddHeader>
    <oddFooter>&amp;R&amp;"Trebuchet MS,보통"Page 16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5"/>
  <sheetViews>
    <sheetView showGridLines="0" view="pageBreakPreview" topLeftCell="B1" zoomScale="90" zoomScaleNormal="90" zoomScaleSheetLayoutView="90" workbookViewId="0">
      <selection activeCell="AF27" sqref="AF27"/>
    </sheetView>
  </sheetViews>
  <sheetFormatPr defaultRowHeight="15"/>
  <cols>
    <col min="1" max="1" width="17.85546875" style="615" customWidth="1"/>
    <col min="2" max="2" width="1.7109375" style="615" customWidth="1"/>
    <col min="3" max="3" width="41.5703125" style="615" customWidth="1"/>
    <col min="4" max="5" width="7.42578125" style="615" customWidth="1"/>
    <col min="6" max="6" width="7.42578125" style="615" hidden="1" customWidth="1"/>
    <col min="7" max="9" width="7.42578125" style="615" customWidth="1"/>
    <col min="10" max="10" width="7.42578125" style="615" hidden="1" customWidth="1"/>
    <col min="11" max="13" width="7.42578125" style="615" customWidth="1"/>
    <col min="14" max="14" width="7.42578125" style="615" hidden="1" customWidth="1"/>
    <col min="15" max="17" width="7.42578125" style="615" customWidth="1"/>
    <col min="18" max="18" width="7.42578125" style="615" hidden="1" customWidth="1"/>
    <col min="19" max="21" width="7.42578125" style="615" customWidth="1"/>
    <col min="22" max="22" width="7.42578125" style="615" hidden="1" customWidth="1"/>
    <col min="23" max="25" width="7.42578125" style="615" customWidth="1"/>
    <col min="26" max="26" width="7.42578125" style="615" hidden="1" customWidth="1"/>
    <col min="27" max="27" width="7.42578125" style="615" customWidth="1"/>
    <col min="28" max="28" width="1" style="615" customWidth="1"/>
    <col min="29" max="16384" width="9.140625" style="615"/>
  </cols>
  <sheetData>
    <row r="1" spans="1:33" ht="35.25" customHeight="1">
      <c r="A1" s="637"/>
      <c r="B1" s="631"/>
      <c r="C1" s="1456" t="s">
        <v>280</v>
      </c>
      <c r="D1" s="1456"/>
      <c r="E1" s="1456"/>
      <c r="F1" s="1456"/>
      <c r="G1" s="1456"/>
      <c r="H1" s="1456"/>
      <c r="I1" s="1456"/>
      <c r="J1" s="1456"/>
      <c r="K1" s="1456"/>
      <c r="L1" s="1456"/>
      <c r="M1" s="1456"/>
      <c r="N1" s="1456"/>
      <c r="O1" s="1456"/>
      <c r="P1" s="1456"/>
      <c r="Q1" s="1456"/>
      <c r="R1" s="1456"/>
      <c r="S1" s="1456"/>
      <c r="T1" s="1456"/>
      <c r="U1" s="1456"/>
      <c r="V1" s="1456"/>
      <c r="W1" s="1456"/>
      <c r="X1" s="1456"/>
      <c r="Y1" s="1456"/>
      <c r="Z1" s="1456"/>
      <c r="AA1" s="1456"/>
      <c r="AB1" s="1456"/>
    </row>
    <row r="2" spans="1:33" ht="9.75" customHeight="1">
      <c r="A2" s="632"/>
      <c r="C2" s="642"/>
      <c r="D2" s="642"/>
      <c r="E2" s="642"/>
      <c r="F2" s="642"/>
      <c r="G2" s="642"/>
      <c r="H2" s="642"/>
      <c r="I2" s="642"/>
      <c r="J2" s="642"/>
      <c r="K2" s="642"/>
      <c r="L2" s="642"/>
      <c r="M2" s="642"/>
      <c r="N2" s="642"/>
      <c r="O2" s="642"/>
      <c r="P2" s="642"/>
      <c r="Q2" s="642"/>
      <c r="R2" s="642"/>
      <c r="S2" s="642"/>
      <c r="T2" s="642"/>
      <c r="U2" s="642"/>
      <c r="V2" s="642"/>
      <c r="W2" s="642"/>
      <c r="X2" s="642"/>
      <c r="Y2" s="642"/>
      <c r="Z2" s="642"/>
      <c r="AA2" s="642"/>
      <c r="AB2" s="642"/>
    </row>
    <row r="3" spans="1:33" ht="15.75">
      <c r="A3" s="632"/>
      <c r="C3" s="652"/>
      <c r="D3" s="647"/>
      <c r="E3" s="647"/>
      <c r="F3" s="647"/>
      <c r="G3" s="647"/>
      <c r="H3" s="647"/>
      <c r="I3" s="647"/>
      <c r="J3" s="647"/>
      <c r="K3" s="647"/>
      <c r="L3" s="647"/>
      <c r="M3" s="647"/>
      <c r="N3" s="647"/>
      <c r="O3" s="647"/>
      <c r="P3" s="647"/>
      <c r="Q3" s="647"/>
      <c r="R3" s="647"/>
      <c r="S3" s="647"/>
      <c r="T3" s="647"/>
      <c r="U3" s="647"/>
      <c r="V3" s="647"/>
      <c r="W3" s="647"/>
      <c r="X3" s="647"/>
      <c r="Y3" s="647"/>
      <c r="Z3" s="647"/>
      <c r="AA3" s="647"/>
      <c r="AB3" s="647"/>
    </row>
    <row r="4" spans="1:33" ht="15.75">
      <c r="A4" s="632"/>
      <c r="C4" s="652"/>
      <c r="D4" s="647"/>
      <c r="E4" s="647"/>
      <c r="F4" s="647"/>
      <c r="G4" s="647"/>
      <c r="H4" s="647"/>
      <c r="I4" s="647"/>
      <c r="J4" s="647"/>
      <c r="K4" s="647"/>
      <c r="L4" s="647"/>
      <c r="M4" s="647"/>
      <c r="N4" s="647"/>
      <c r="O4" s="647"/>
      <c r="P4" s="647"/>
      <c r="Q4" s="647"/>
      <c r="R4" s="647"/>
      <c r="S4" s="647"/>
      <c r="T4" s="647"/>
      <c r="U4" s="647"/>
      <c r="V4" s="647"/>
      <c r="W4" s="647"/>
      <c r="X4" s="647"/>
      <c r="Y4" s="647"/>
      <c r="Z4" s="647"/>
      <c r="AA4" s="647"/>
      <c r="AB4" s="647"/>
    </row>
    <row r="5" spans="1:33" ht="22.5" customHeight="1">
      <c r="A5" s="632"/>
      <c r="C5" s="652"/>
      <c r="D5" s="1486" t="s">
        <v>414</v>
      </c>
      <c r="E5" s="1473"/>
      <c r="F5" s="1473"/>
      <c r="G5" s="1473"/>
      <c r="H5" s="1486" t="s">
        <v>415</v>
      </c>
      <c r="I5" s="1473"/>
      <c r="J5" s="1473"/>
      <c r="K5" s="1473"/>
      <c r="L5" s="1486" t="s">
        <v>416</v>
      </c>
      <c r="M5" s="1473"/>
      <c r="N5" s="1473"/>
      <c r="O5" s="1473"/>
      <c r="P5" s="1486" t="s">
        <v>417</v>
      </c>
      <c r="Q5" s="1473"/>
      <c r="R5" s="1473"/>
      <c r="S5" s="1473"/>
      <c r="T5" s="1486" t="s">
        <v>418</v>
      </c>
      <c r="U5" s="1473"/>
      <c r="V5" s="1473"/>
      <c r="W5" s="1473"/>
      <c r="X5" s="1486" t="s">
        <v>465</v>
      </c>
      <c r="Y5" s="1473"/>
      <c r="Z5" s="1473"/>
      <c r="AA5" s="1473"/>
      <c r="AB5" s="648"/>
    </row>
    <row r="6" spans="1:33" ht="23.25" customHeight="1" thickBot="1">
      <c r="A6" s="634"/>
      <c r="B6" s="620"/>
      <c r="C6" s="658" t="s">
        <v>163</v>
      </c>
      <c r="D6" s="654" t="s">
        <v>304</v>
      </c>
      <c r="E6" s="653" t="s">
        <v>305</v>
      </c>
      <c r="F6" s="653" t="s">
        <v>307</v>
      </c>
      <c r="G6" s="653" t="s">
        <v>306</v>
      </c>
      <c r="H6" s="654" t="s">
        <v>304</v>
      </c>
      <c r="I6" s="653" t="s">
        <v>305</v>
      </c>
      <c r="J6" s="653" t="s">
        <v>307</v>
      </c>
      <c r="K6" s="653" t="s">
        <v>306</v>
      </c>
      <c r="L6" s="654" t="s">
        <v>304</v>
      </c>
      <c r="M6" s="653" t="s">
        <v>305</v>
      </c>
      <c r="N6" s="653" t="s">
        <v>307</v>
      </c>
      <c r="O6" s="653" t="s">
        <v>306</v>
      </c>
      <c r="P6" s="654" t="s">
        <v>304</v>
      </c>
      <c r="Q6" s="653" t="s">
        <v>305</v>
      </c>
      <c r="R6" s="653" t="s">
        <v>307</v>
      </c>
      <c r="S6" s="653" t="s">
        <v>306</v>
      </c>
      <c r="T6" s="654" t="s">
        <v>304</v>
      </c>
      <c r="U6" s="653" t="s">
        <v>305</v>
      </c>
      <c r="V6" s="653" t="s">
        <v>307</v>
      </c>
      <c r="W6" s="653" t="s">
        <v>306</v>
      </c>
      <c r="X6" s="654" t="s">
        <v>304</v>
      </c>
      <c r="Y6" s="653" t="s">
        <v>305</v>
      </c>
      <c r="Z6" s="653" t="s">
        <v>307</v>
      </c>
      <c r="AA6" s="653" t="s">
        <v>306</v>
      </c>
      <c r="AB6" s="653"/>
    </row>
    <row r="7" spans="1:33" ht="20.25" customHeight="1">
      <c r="A7" s="634"/>
      <c r="B7" s="620"/>
      <c r="C7" s="657" t="s">
        <v>281</v>
      </c>
      <c r="D7" s="1085">
        <v>142.649</v>
      </c>
      <c r="E7" s="1265">
        <f>D7/D28</f>
        <v>1.6236693657404456E-3</v>
      </c>
      <c r="F7" s="1266">
        <v>0.92500000000000004</v>
      </c>
      <c r="G7" s="1086">
        <f t="shared" ref="G7:G24" si="0">+F7/D7</f>
        <v>6.4844478405036137E-3</v>
      </c>
      <c r="H7" s="1087">
        <v>139.08799999999999</v>
      </c>
      <c r="I7" s="1267">
        <f>H7/H28</f>
        <v>1.5623121076383125E-3</v>
      </c>
      <c r="J7" s="1268">
        <v>1.105</v>
      </c>
      <c r="K7" s="649">
        <f t="shared" ref="K7:K25" si="1">+J7/H7</f>
        <v>7.9446106062349021E-3</v>
      </c>
      <c r="L7" s="1087">
        <v>141.08699999999999</v>
      </c>
      <c r="M7" s="1267">
        <f>L7/L28</f>
        <v>1.5459800718862569E-3</v>
      </c>
      <c r="N7" s="1268">
        <v>0.86</v>
      </c>
      <c r="O7" s="649">
        <f t="shared" ref="O7:O25" si="2">+N7/L7</f>
        <v>6.0955297086195048E-3</v>
      </c>
      <c r="P7" s="1087">
        <v>140.13</v>
      </c>
      <c r="Q7" s="1265">
        <f>P7/P28</f>
        <v>1.519525627803296E-3</v>
      </c>
      <c r="R7" s="1266">
        <v>0.41</v>
      </c>
      <c r="S7" s="1086">
        <f t="shared" ref="S7:S24" si="3">+R7/P7</f>
        <v>2.925854563619496E-3</v>
      </c>
      <c r="T7" s="1423">
        <v>134.30199999999999</v>
      </c>
      <c r="U7" s="1267">
        <f>T7/T28</f>
        <v>1.4529379525758594E-3</v>
      </c>
      <c r="V7" s="1424">
        <v>1.143</v>
      </c>
      <c r="W7" s="649">
        <f t="shared" ref="W7:W24" si="4">+V7/T7</f>
        <v>8.5106699825765811E-3</v>
      </c>
      <c r="X7" s="1269">
        <v>123.66500000000001</v>
      </c>
      <c r="Y7" s="1270">
        <f>X7/X28</f>
        <v>1.3324537583379371E-3</v>
      </c>
      <c r="Z7" s="1271">
        <v>0.34399999999999997</v>
      </c>
      <c r="AA7" s="1272">
        <f t="shared" ref="AA7:AA24" si="5">+Z7/X7</f>
        <v>2.781708648364533E-3</v>
      </c>
      <c r="AB7" s="1272" t="e">
        <f>+#REF!/#REF!</f>
        <v>#REF!</v>
      </c>
      <c r="AD7" s="638"/>
      <c r="AE7" s="638"/>
      <c r="AF7" s="638"/>
      <c r="AG7" s="638"/>
    </row>
    <row r="8" spans="1:33" ht="20.25" customHeight="1">
      <c r="A8" s="634"/>
      <c r="B8" s="620"/>
      <c r="C8" s="657" t="s">
        <v>282</v>
      </c>
      <c r="D8" s="1088">
        <v>95.573999999999998</v>
      </c>
      <c r="E8" s="1273">
        <f>D8/D28</f>
        <v>1.0878490277623912E-3</v>
      </c>
      <c r="F8" s="1274">
        <v>0.28000000000000003</v>
      </c>
      <c r="G8" s="1090">
        <f t="shared" si="0"/>
        <v>2.9296670642643399E-3</v>
      </c>
      <c r="H8" s="1091">
        <v>89.122</v>
      </c>
      <c r="I8" s="1275">
        <f>H8/H28</f>
        <v>1.001066804159537E-3</v>
      </c>
      <c r="J8" s="1276">
        <v>0.308</v>
      </c>
      <c r="K8" s="650">
        <f t="shared" si="1"/>
        <v>3.455936805726981E-3</v>
      </c>
      <c r="L8" s="1091">
        <v>67.486000000000004</v>
      </c>
      <c r="M8" s="1275">
        <f>L8/L28</f>
        <v>7.3948706210576415E-4</v>
      </c>
      <c r="N8" s="1276">
        <v>0.30599999999999999</v>
      </c>
      <c r="O8" s="650">
        <f t="shared" si="2"/>
        <v>4.5342737753015436E-3</v>
      </c>
      <c r="P8" s="1091">
        <v>95.28</v>
      </c>
      <c r="Q8" s="1273">
        <f>P8/P28</f>
        <v>1.0331863399493189E-3</v>
      </c>
      <c r="R8" s="1274">
        <v>0.11</v>
      </c>
      <c r="S8" s="1090">
        <f t="shared" si="3"/>
        <v>1.1544920235096558E-3</v>
      </c>
      <c r="T8" s="1280">
        <v>99.820999999999998</v>
      </c>
      <c r="U8" s="1275">
        <f>T8/T28</f>
        <v>1.0799073682005841E-3</v>
      </c>
      <c r="V8" s="1425">
        <v>0.106</v>
      </c>
      <c r="W8" s="650">
        <f t="shared" si="4"/>
        <v>1.061900802436361E-3</v>
      </c>
      <c r="X8" s="1208">
        <v>80.507000000000005</v>
      </c>
      <c r="Y8" s="1277">
        <f>X8/X28</f>
        <v>8.6743908723173335E-4</v>
      </c>
      <c r="Z8" s="1278">
        <v>0.127</v>
      </c>
      <c r="AA8" s="1279">
        <f t="shared" si="5"/>
        <v>1.5775025774156283E-3</v>
      </c>
      <c r="AB8" s="1279" t="e">
        <f>+#REF!/#REF!</f>
        <v>#REF!</v>
      </c>
      <c r="AD8" s="638"/>
      <c r="AE8" s="638"/>
      <c r="AF8" s="638"/>
      <c r="AG8" s="638"/>
    </row>
    <row r="9" spans="1:33" ht="20.25" customHeight="1">
      <c r="A9" s="634"/>
      <c r="B9" s="620"/>
      <c r="C9" s="657" t="s">
        <v>283</v>
      </c>
      <c r="D9" s="1088">
        <v>25773.787</v>
      </c>
      <c r="E9" s="1273">
        <f>D9/D28</f>
        <v>0.29336419036249356</v>
      </c>
      <c r="F9" s="1274">
        <v>250.95</v>
      </c>
      <c r="G9" s="1090">
        <f t="shared" si="0"/>
        <v>9.7366366843956616E-3</v>
      </c>
      <c r="H9" s="1091">
        <v>25670.216690449997</v>
      </c>
      <c r="I9" s="1275">
        <f>H9/H28</f>
        <v>0.28834184358959164</v>
      </c>
      <c r="J9" s="1276">
        <v>221.607</v>
      </c>
      <c r="K9" s="650">
        <f t="shared" si="1"/>
        <v>8.6328449296824081E-3</v>
      </c>
      <c r="L9" s="1091">
        <v>26549.279179102999</v>
      </c>
      <c r="M9" s="1275">
        <f>L9/L28</f>
        <v>0.29091735265359647</v>
      </c>
      <c r="N9" s="1276">
        <v>204.93299999999999</v>
      </c>
      <c r="O9" s="650">
        <f t="shared" si="2"/>
        <v>7.718966628717485E-3</v>
      </c>
      <c r="P9" s="1091">
        <v>26388.95</v>
      </c>
      <c r="Q9" s="1273">
        <f>P9/P28</f>
        <v>0.28615347046185535</v>
      </c>
      <c r="R9" s="1274">
        <v>202.72</v>
      </c>
      <c r="S9" s="1090">
        <f t="shared" si="3"/>
        <v>7.682003262729286E-3</v>
      </c>
      <c r="T9" s="1280">
        <v>25770.457999999999</v>
      </c>
      <c r="U9" s="1275">
        <f>T9/T28</f>
        <v>0.27879611981550667</v>
      </c>
      <c r="V9" s="1425">
        <v>174.10599999999999</v>
      </c>
      <c r="W9" s="650">
        <f t="shared" si="4"/>
        <v>6.7560304904165846E-3</v>
      </c>
      <c r="X9" s="1208">
        <v>25284.48</v>
      </c>
      <c r="Y9" s="1277">
        <f>X9/X28</f>
        <v>0.27243278537678728</v>
      </c>
      <c r="Z9" s="1278">
        <v>163.916</v>
      </c>
      <c r="AA9" s="1279">
        <f t="shared" si="5"/>
        <v>6.4828701242817732E-3</v>
      </c>
      <c r="AB9" s="1279" t="e">
        <f>+#REF!/#REF!</f>
        <v>#REF!</v>
      </c>
      <c r="AD9" s="638"/>
      <c r="AE9" s="638"/>
      <c r="AF9" s="638"/>
      <c r="AG9" s="638"/>
    </row>
    <row r="10" spans="1:33" ht="20.25" customHeight="1">
      <c r="A10" s="634"/>
      <c r="B10" s="620"/>
      <c r="C10" s="657" t="s">
        <v>284</v>
      </c>
      <c r="D10" s="1088">
        <v>1091.797</v>
      </c>
      <c r="E10" s="1273">
        <f>D10/D28</f>
        <v>1.2427127722643141E-2</v>
      </c>
      <c r="F10" s="1274">
        <v>0.159</v>
      </c>
      <c r="G10" s="1090">
        <f t="shared" si="0"/>
        <v>1.4563146812090525E-4</v>
      </c>
      <c r="H10" s="1091">
        <v>1092.8230000000001</v>
      </c>
      <c r="I10" s="1275">
        <f>H10/H28</f>
        <v>1.2275182649873633E-2</v>
      </c>
      <c r="J10" s="1276">
        <v>0.191</v>
      </c>
      <c r="K10" s="650">
        <f t="shared" si="1"/>
        <v>1.7477670217409407E-4</v>
      </c>
      <c r="L10" s="1091">
        <v>1053.6310000000001</v>
      </c>
      <c r="M10" s="1275">
        <f>L10/L28</f>
        <v>1.154530558535931E-2</v>
      </c>
      <c r="N10" s="1276">
        <v>0.191</v>
      </c>
      <c r="O10" s="650">
        <f t="shared" si="2"/>
        <v>1.8127788571141128E-4</v>
      </c>
      <c r="P10" s="1091">
        <v>1186.5999999999999</v>
      </c>
      <c r="Q10" s="1273">
        <f>P10/P28</f>
        <v>1.2867117033835659E-2</v>
      </c>
      <c r="R10" s="1274">
        <v>0.03</v>
      </c>
      <c r="S10" s="1090">
        <f t="shared" si="3"/>
        <v>2.5282319231417498E-5</v>
      </c>
      <c r="T10" s="1280">
        <v>1195.9469999999999</v>
      </c>
      <c r="U10" s="1275">
        <f>T10/T28</f>
        <v>1.2938279292707787E-2</v>
      </c>
      <c r="V10" s="1425">
        <v>3.2000000000000001E-2</v>
      </c>
      <c r="W10" s="650">
        <f t="shared" si="4"/>
        <v>2.6757038564417991E-5</v>
      </c>
      <c r="X10" s="1208">
        <v>1296.4480000000001</v>
      </c>
      <c r="Y10" s="1277">
        <f>X10/X28</f>
        <v>1.3968843327454832E-2</v>
      </c>
      <c r="Z10" s="1278">
        <v>0</v>
      </c>
      <c r="AA10" s="1279">
        <f t="shared" si="5"/>
        <v>0</v>
      </c>
      <c r="AB10" s="1279" t="e">
        <f>+#REF!/#REF!</f>
        <v>#REF!</v>
      </c>
      <c r="AD10" s="638"/>
      <c r="AE10" s="638"/>
      <c r="AF10" s="638"/>
      <c r="AG10" s="638"/>
    </row>
    <row r="11" spans="1:33" ht="20.25" customHeight="1">
      <c r="A11" s="634"/>
      <c r="B11" s="620"/>
      <c r="C11" s="657" t="s">
        <v>285</v>
      </c>
      <c r="D11" s="1088">
        <v>664.81700000000001</v>
      </c>
      <c r="E11" s="1273">
        <f>D11/D28</f>
        <v>7.5671262800543005E-3</v>
      </c>
      <c r="F11" s="1274">
        <v>3.2229999999999999</v>
      </c>
      <c r="G11" s="1090">
        <f t="shared" si="0"/>
        <v>4.8479506390480386E-3</v>
      </c>
      <c r="H11" s="1091">
        <v>646.94799999999998</v>
      </c>
      <c r="I11" s="1275">
        <f>H11/H28</f>
        <v>7.2668720048630437E-3</v>
      </c>
      <c r="J11" s="1276">
        <v>1.1579999999999999</v>
      </c>
      <c r="K11" s="650">
        <f t="shared" si="1"/>
        <v>1.7899429320439972E-3</v>
      </c>
      <c r="L11" s="1091">
        <v>656.81</v>
      </c>
      <c r="M11" s="1275">
        <f>L11/L28</f>
        <v>7.1970852808239767E-3</v>
      </c>
      <c r="N11" s="1276">
        <v>1.5489999999999999</v>
      </c>
      <c r="O11" s="650">
        <f t="shared" si="2"/>
        <v>2.3583684779464381E-3</v>
      </c>
      <c r="P11" s="1091">
        <v>665.76</v>
      </c>
      <c r="Q11" s="1273">
        <f>P11/P28</f>
        <v>7.2192919572277347E-3</v>
      </c>
      <c r="R11" s="1274">
        <v>3.23</v>
      </c>
      <c r="S11" s="1090">
        <f t="shared" si="3"/>
        <v>4.8515981735159815E-3</v>
      </c>
      <c r="T11" s="1280">
        <v>665.37300000000005</v>
      </c>
      <c r="U11" s="1275">
        <f>T11/T28</f>
        <v>7.1982970046556077E-3</v>
      </c>
      <c r="V11" s="1425">
        <v>2.419</v>
      </c>
      <c r="W11" s="650">
        <f t="shared" si="4"/>
        <v>3.6355547940779081E-3</v>
      </c>
      <c r="X11" s="1208">
        <v>630.72400000000005</v>
      </c>
      <c r="Y11" s="1277">
        <f>X11/X28</f>
        <v>6.7958643454003719E-3</v>
      </c>
      <c r="Z11" s="1278">
        <v>3.5009999999999999</v>
      </c>
      <c r="AA11" s="1279">
        <f t="shared" si="5"/>
        <v>5.5507638840443674E-3</v>
      </c>
      <c r="AB11" s="1279" t="e">
        <f>+#REF!/#REF!</f>
        <v>#REF!</v>
      </c>
      <c r="AD11" s="638"/>
      <c r="AE11" s="638"/>
      <c r="AF11" s="638"/>
      <c r="AG11" s="638"/>
    </row>
    <row r="12" spans="1:33" ht="20.25" customHeight="1">
      <c r="A12" s="634"/>
      <c r="B12" s="620"/>
      <c r="C12" s="657" t="s">
        <v>286</v>
      </c>
      <c r="D12" s="1088">
        <v>3117.6579999999999</v>
      </c>
      <c r="E12" s="1273">
        <f>D12/D$28</f>
        <v>3.5486023648645462E-2</v>
      </c>
      <c r="F12" s="1274">
        <v>23.808</v>
      </c>
      <c r="G12" s="1090">
        <f t="shared" si="0"/>
        <v>7.6365015020890686E-3</v>
      </c>
      <c r="H12" s="1091">
        <v>3055.8024019999998</v>
      </c>
      <c r="I12" s="1275">
        <f>H12/H$28</f>
        <v>3.4324435545804367E-2</v>
      </c>
      <c r="J12" s="1276">
        <v>20.63</v>
      </c>
      <c r="K12" s="650">
        <f t="shared" si="1"/>
        <v>6.7510909692648381E-3</v>
      </c>
      <c r="L12" s="1091">
        <v>3048.660347684</v>
      </c>
      <c r="M12" s="1275">
        <f>L12/L$28</f>
        <v>3.3406112139809423E-2</v>
      </c>
      <c r="N12" s="1276">
        <v>20.209</v>
      </c>
      <c r="O12" s="650">
        <f t="shared" si="2"/>
        <v>6.6288132147460542E-3</v>
      </c>
      <c r="P12" s="1091">
        <v>2934.47</v>
      </c>
      <c r="Q12" s="1273">
        <f>P12/P$28</f>
        <v>3.1820469342895438E-2</v>
      </c>
      <c r="R12" s="1274">
        <v>13.33</v>
      </c>
      <c r="S12" s="1090">
        <f t="shared" si="3"/>
        <v>4.5425579406161935E-3</v>
      </c>
      <c r="T12" s="1280">
        <v>2937.4580000000001</v>
      </c>
      <c r="U12" s="1275">
        <f>T12/T$28</f>
        <v>3.1778709269389728E-2</v>
      </c>
      <c r="V12" s="1425">
        <v>8.7170000000000005</v>
      </c>
      <c r="W12" s="650">
        <f t="shared" si="4"/>
        <v>2.967531791092843E-3</v>
      </c>
      <c r="X12" s="1208">
        <v>2673.4479999999999</v>
      </c>
      <c r="Y12" s="1277">
        <f>X12/X$28</f>
        <v>2.8805610603817092E-2</v>
      </c>
      <c r="Z12" s="1278">
        <v>11.827999999999999</v>
      </c>
      <c r="AA12" s="1279">
        <f t="shared" si="5"/>
        <v>4.4242491344510908E-3</v>
      </c>
      <c r="AB12" s="1279" t="e">
        <f>+#REF!/#REF!</f>
        <v>#REF!</v>
      </c>
      <c r="AD12" s="638"/>
      <c r="AE12" s="638"/>
      <c r="AF12" s="638"/>
      <c r="AG12" s="638"/>
    </row>
    <row r="13" spans="1:33" ht="20.25" customHeight="1">
      <c r="A13" s="634"/>
      <c r="B13" s="620"/>
      <c r="C13" s="657" t="s">
        <v>287</v>
      </c>
      <c r="D13" s="1088">
        <v>12804.638999999999</v>
      </c>
      <c r="E13" s="1273">
        <f>D13/D$28</f>
        <v>0.14574585229244771</v>
      </c>
      <c r="F13" s="1274">
        <v>71.08</v>
      </c>
      <c r="G13" s="1090">
        <f t="shared" si="0"/>
        <v>5.5511131551619691E-3</v>
      </c>
      <c r="H13" s="1091">
        <v>12716.98</v>
      </c>
      <c r="I13" s="1275">
        <f>H13/H$28</f>
        <v>0.14284403993582673</v>
      </c>
      <c r="J13" s="1276">
        <v>67.352999999999994</v>
      </c>
      <c r="K13" s="650">
        <f t="shared" si="1"/>
        <v>5.2963046257837945E-3</v>
      </c>
      <c r="L13" s="1091">
        <v>13035.624</v>
      </c>
      <c r="M13" s="1275">
        <f>L13/L$28</f>
        <v>0.14283963036000635</v>
      </c>
      <c r="N13" s="1276">
        <v>45.511000000000003</v>
      </c>
      <c r="O13" s="650">
        <f t="shared" si="2"/>
        <v>3.4912789752143819E-3</v>
      </c>
      <c r="P13" s="1091">
        <v>13380.11</v>
      </c>
      <c r="Q13" s="1273">
        <f>P13/P$28</f>
        <v>0.14508970276048785</v>
      </c>
      <c r="R13" s="1274">
        <v>45.2</v>
      </c>
      <c r="S13" s="1090">
        <f t="shared" si="3"/>
        <v>3.3781486101384819E-3</v>
      </c>
      <c r="T13" s="1280">
        <v>13594.762000000001</v>
      </c>
      <c r="U13" s="1275">
        <f>T13/T$28</f>
        <v>0.14707409916483818</v>
      </c>
      <c r="V13" s="1425">
        <v>54.526000000000003</v>
      </c>
      <c r="W13" s="650">
        <f t="shared" si="4"/>
        <v>4.0108094573483525E-3</v>
      </c>
      <c r="X13" s="1208">
        <v>13185.987999999999</v>
      </c>
      <c r="Y13" s="1277">
        <f>X13/X$28</f>
        <v>0.14207511638700471</v>
      </c>
      <c r="Z13" s="1278">
        <v>45.533999999999999</v>
      </c>
      <c r="AA13" s="1279">
        <f t="shared" si="5"/>
        <v>3.453211090439336E-3</v>
      </c>
      <c r="AB13" s="1279" t="e">
        <f>+#REF!/#REF!</f>
        <v>#REF!</v>
      </c>
      <c r="AD13" s="638"/>
      <c r="AE13" s="638"/>
      <c r="AF13" s="638"/>
      <c r="AG13" s="638"/>
    </row>
    <row r="14" spans="1:33" ht="20.25" customHeight="1">
      <c r="A14" s="634"/>
      <c r="B14" s="620"/>
      <c r="C14" s="657" t="s">
        <v>288</v>
      </c>
      <c r="D14" s="1088">
        <v>2322.8229999999999</v>
      </c>
      <c r="E14" s="1273">
        <f>D14/D$28</f>
        <v>2.6438997449244783E-2</v>
      </c>
      <c r="F14" s="1274">
        <v>14.053000000000001</v>
      </c>
      <c r="G14" s="1090">
        <f t="shared" si="0"/>
        <v>6.0499659250834014E-3</v>
      </c>
      <c r="H14" s="1091">
        <v>2494.0219999999999</v>
      </c>
      <c r="I14" s="1275">
        <f>H14/H$28</f>
        <v>2.8014212349852751E-2</v>
      </c>
      <c r="J14" s="1276">
        <v>9.4450000000000003</v>
      </c>
      <c r="K14" s="650">
        <f t="shared" si="1"/>
        <v>3.7870556073683393E-3</v>
      </c>
      <c r="L14" s="1091">
        <v>2459.096</v>
      </c>
      <c r="M14" s="1275">
        <f>L14/L$28</f>
        <v>2.6945880278517562E-2</v>
      </c>
      <c r="N14" s="1276">
        <v>9.1720000000000006</v>
      </c>
      <c r="O14" s="650">
        <f t="shared" si="2"/>
        <v>3.7298259197688908E-3</v>
      </c>
      <c r="P14" s="1091">
        <v>2459.34</v>
      </c>
      <c r="Q14" s="1273">
        <f>P14/P$28</f>
        <v>2.66683091235407E-2</v>
      </c>
      <c r="R14" s="1274">
        <v>7.21</v>
      </c>
      <c r="S14" s="1090">
        <f t="shared" si="3"/>
        <v>2.9316808574658239E-3</v>
      </c>
      <c r="T14" s="1280">
        <v>2435.3980000000001</v>
      </c>
      <c r="U14" s="1275">
        <f>T14/T$28</f>
        <v>2.6347203942065963E-2</v>
      </c>
      <c r="V14" s="1425">
        <v>6.5209999999999999</v>
      </c>
      <c r="W14" s="650">
        <f t="shared" si="4"/>
        <v>2.6775910959933448E-3</v>
      </c>
      <c r="X14" s="1208">
        <v>2442.3240000000001</v>
      </c>
      <c r="Y14" s="1277">
        <f>X14/X$28</f>
        <v>2.6315317938615967E-2</v>
      </c>
      <c r="Z14" s="1278">
        <v>3.508</v>
      </c>
      <c r="AA14" s="1279">
        <f t="shared" si="5"/>
        <v>1.4363368660341544E-3</v>
      </c>
      <c r="AB14" s="1279" t="e">
        <f>+#REF!/#REF!</f>
        <v>#REF!</v>
      </c>
      <c r="AD14" s="638"/>
      <c r="AE14" s="638"/>
      <c r="AF14" s="638"/>
      <c r="AG14" s="638"/>
    </row>
    <row r="15" spans="1:33" ht="20.25" customHeight="1">
      <c r="A15" s="634"/>
      <c r="B15" s="620"/>
      <c r="C15" s="657" t="s">
        <v>289</v>
      </c>
      <c r="D15" s="1088">
        <v>3749.15</v>
      </c>
      <c r="E15" s="1273">
        <f>D15/D$28</f>
        <v>4.267383579671636E-2</v>
      </c>
      <c r="F15" s="1274">
        <v>20.420000000000002</v>
      </c>
      <c r="G15" s="1090">
        <f t="shared" si="0"/>
        <v>5.4465678887214439E-3</v>
      </c>
      <c r="H15" s="1091">
        <v>3790.5839999999998</v>
      </c>
      <c r="I15" s="1275">
        <f>H15/H$28</f>
        <v>4.2577902322415054E-2</v>
      </c>
      <c r="J15" s="1276">
        <v>23.363</v>
      </c>
      <c r="K15" s="650">
        <f t="shared" si="1"/>
        <v>6.1634302260548772E-3</v>
      </c>
      <c r="L15" s="1091">
        <v>3812.8409999999999</v>
      </c>
      <c r="M15" s="1275">
        <f>L15/L$28</f>
        <v>4.1779726007859466E-2</v>
      </c>
      <c r="N15" s="1276">
        <v>17.888999999999999</v>
      </c>
      <c r="O15" s="650">
        <f t="shared" si="2"/>
        <v>4.6917770764634556E-3</v>
      </c>
      <c r="P15" s="1091">
        <v>3870.39</v>
      </c>
      <c r="Q15" s="1273">
        <f>P15/P$28</f>
        <v>4.1969291333715832E-2</v>
      </c>
      <c r="R15" s="1274">
        <v>10.94</v>
      </c>
      <c r="S15" s="1090">
        <f t="shared" si="3"/>
        <v>2.8265885350055161E-3</v>
      </c>
      <c r="T15" s="1280">
        <v>4054.933</v>
      </c>
      <c r="U15" s="1275">
        <f>T15/T$28</f>
        <v>4.3868044041431159E-2</v>
      </c>
      <c r="V15" s="1425">
        <v>15.717000000000001</v>
      </c>
      <c r="W15" s="650">
        <f t="shared" si="4"/>
        <v>3.8760196530990771E-3</v>
      </c>
      <c r="X15" s="1208">
        <v>4113.067</v>
      </c>
      <c r="Y15" s="1277">
        <f>X15/X$28</f>
        <v>4.4317079063969138E-2</v>
      </c>
      <c r="Z15" s="1278">
        <v>12.704000000000001</v>
      </c>
      <c r="AA15" s="1279">
        <f t="shared" si="5"/>
        <v>3.0886926957426177E-3</v>
      </c>
      <c r="AB15" s="1279" t="e">
        <f>+#REF!/#REF!</f>
        <v>#REF!</v>
      </c>
      <c r="AD15" s="638"/>
      <c r="AE15" s="638"/>
      <c r="AF15" s="638"/>
      <c r="AG15" s="638"/>
    </row>
    <row r="16" spans="1:33" ht="20.25" customHeight="1">
      <c r="A16" s="634"/>
      <c r="B16" s="620"/>
      <c r="C16" s="656" t="s">
        <v>290</v>
      </c>
      <c r="D16" s="1088">
        <v>2302.4850000000001</v>
      </c>
      <c r="E16" s="1273">
        <f>D16/D$28</f>
        <v>2.6207504851607024E-2</v>
      </c>
      <c r="F16" s="1274">
        <v>16.190999999999999</v>
      </c>
      <c r="G16" s="1090">
        <f t="shared" si="0"/>
        <v>7.0319676349683054E-3</v>
      </c>
      <c r="H16" s="1091">
        <v>2474.0239999999999</v>
      </c>
      <c r="I16" s="1275">
        <f>H16/H$28</f>
        <v>2.7789583930948526E-2</v>
      </c>
      <c r="J16" s="1276">
        <v>9.218</v>
      </c>
      <c r="K16" s="650">
        <f t="shared" si="1"/>
        <v>3.725913734062402E-3</v>
      </c>
      <c r="L16" s="1091">
        <v>2375.002</v>
      </c>
      <c r="M16" s="1275">
        <f>L16/L$28</f>
        <v>2.6024408788123669E-2</v>
      </c>
      <c r="N16" s="1276">
        <v>10.993</v>
      </c>
      <c r="O16" s="650">
        <f t="shared" si="2"/>
        <v>4.6286276811556368E-3</v>
      </c>
      <c r="P16" s="1091">
        <v>2556.08</v>
      </c>
      <c r="Q16" s="1273">
        <f>P16/P$28</f>
        <v>2.7717327244097974E-2</v>
      </c>
      <c r="R16" s="1274">
        <v>11.73</v>
      </c>
      <c r="S16" s="1090">
        <f t="shared" si="3"/>
        <v>4.5890582454383277E-3</v>
      </c>
      <c r="T16" s="1280">
        <v>2574.66</v>
      </c>
      <c r="U16" s="1275">
        <f>T16/T$28</f>
        <v>2.7853801350530612E-2</v>
      </c>
      <c r="V16" s="1425">
        <v>16.882000000000001</v>
      </c>
      <c r="W16" s="650">
        <f t="shared" si="4"/>
        <v>6.5569822811555713E-3</v>
      </c>
      <c r="X16" s="1208">
        <v>2648.1260000000002</v>
      </c>
      <c r="Y16" s="1277">
        <f>X16/X$28</f>
        <v>2.8532773551549817E-2</v>
      </c>
      <c r="Z16" s="1278">
        <v>8.891</v>
      </c>
      <c r="AA16" s="1279">
        <f t="shared" si="5"/>
        <v>3.3574686400873674E-3</v>
      </c>
      <c r="AB16" s="1279" t="e">
        <f>+#REF!/#REF!</f>
        <v>#REF!</v>
      </c>
      <c r="AD16" s="643"/>
      <c r="AE16" s="643"/>
      <c r="AF16" s="643"/>
      <c r="AG16" s="643"/>
    </row>
    <row r="17" spans="1:33" ht="20.25" customHeight="1">
      <c r="A17" s="634"/>
      <c r="B17" s="620"/>
      <c r="C17" s="657" t="s">
        <v>291</v>
      </c>
      <c r="D17" s="1088">
        <v>2270.4349999999999</v>
      </c>
      <c r="E17" s="1273">
        <f t="shared" ref="E17:E21" si="6">D17/D$28</f>
        <v>2.5842703113270395E-2</v>
      </c>
      <c r="F17" s="1274">
        <v>0.65300000000000002</v>
      </c>
      <c r="G17" s="1090">
        <f t="shared" si="0"/>
        <v>2.8761008353024863E-4</v>
      </c>
      <c r="H17" s="1091">
        <v>2404.4630000000002</v>
      </c>
      <c r="I17" s="1275">
        <f t="shared" ref="I17:I28" si="7">H17/H$28</f>
        <v>2.7008236923877979E-2</v>
      </c>
      <c r="J17" s="1276">
        <v>0.78</v>
      </c>
      <c r="K17" s="650">
        <f t="shared" si="1"/>
        <v>3.243967571969292E-4</v>
      </c>
      <c r="L17" s="1091">
        <v>2387.0309999999999</v>
      </c>
      <c r="M17" s="1275">
        <f t="shared" ref="M17:M21" si="8">L17/L$28</f>
        <v>2.6156218198520941E-2</v>
      </c>
      <c r="N17" s="1276">
        <v>0.79500000000000004</v>
      </c>
      <c r="O17" s="650">
        <f t="shared" si="2"/>
        <v>3.3304971741045675E-4</v>
      </c>
      <c r="P17" s="1091">
        <v>2463.52</v>
      </c>
      <c r="Q17" s="1273">
        <f t="shared" ref="Q17:Q21" si="9">P17/P$28</f>
        <v>2.6713635728294983E-2</v>
      </c>
      <c r="R17" s="1274">
        <v>0</v>
      </c>
      <c r="S17" s="1090">
        <f t="shared" si="3"/>
        <v>0</v>
      </c>
      <c r="T17" s="1280">
        <v>2429.1170000000002</v>
      </c>
      <c r="U17" s="1275">
        <f t="shared" ref="U17:U21" si="10">T17/T$28</f>
        <v>2.6279253328671311E-2</v>
      </c>
      <c r="V17" s="1402">
        <v>0</v>
      </c>
      <c r="W17" s="650">
        <f t="shared" si="4"/>
        <v>0</v>
      </c>
      <c r="X17" s="1208">
        <v>2734.1869999999999</v>
      </c>
      <c r="Y17" s="1277">
        <f t="shared" ref="Y17:Y28" si="11">X17/X$28</f>
        <v>2.9460055344266597E-2</v>
      </c>
      <c r="Z17" s="1209">
        <v>0.03</v>
      </c>
      <c r="AA17" s="1279">
        <f t="shared" si="5"/>
        <v>1.097218295603044E-5</v>
      </c>
      <c r="AB17" s="1279" t="e">
        <f>+#REF!/#REF!</f>
        <v>#REF!</v>
      </c>
      <c r="AD17" s="643"/>
      <c r="AE17" s="643"/>
      <c r="AF17" s="643"/>
      <c r="AG17" s="643"/>
    </row>
    <row r="18" spans="1:33" ht="20.25" customHeight="1">
      <c r="A18" s="634"/>
      <c r="B18" s="620"/>
      <c r="C18" s="657" t="s">
        <v>292</v>
      </c>
      <c r="D18" s="1088">
        <v>26428.348000000002</v>
      </c>
      <c r="E18" s="1273">
        <f t="shared" si="6"/>
        <v>0.30081458008628015</v>
      </c>
      <c r="F18" s="1274">
        <v>21.585999999999999</v>
      </c>
      <c r="G18" s="1090">
        <f t="shared" si="0"/>
        <v>8.1677447262310898E-4</v>
      </c>
      <c r="H18" s="1091">
        <v>27443.05210633</v>
      </c>
      <c r="I18" s="1275">
        <f t="shared" si="7"/>
        <v>0.30825529575713545</v>
      </c>
      <c r="J18" s="1276">
        <v>14.638999999999999</v>
      </c>
      <c r="K18" s="650">
        <f t="shared" si="1"/>
        <v>5.3343192088402497E-4</v>
      </c>
      <c r="L18" s="1091">
        <v>28031.840874719001</v>
      </c>
      <c r="M18" s="1275">
        <f t="shared" si="8"/>
        <v>0.30716272491868279</v>
      </c>
      <c r="N18" s="1276">
        <v>25.085000000000001</v>
      </c>
      <c r="O18" s="650">
        <f t="shared" si="2"/>
        <v>8.9487522821319026E-4</v>
      </c>
      <c r="P18" s="1091">
        <v>28406.32</v>
      </c>
      <c r="Q18" s="1273">
        <f t="shared" si="9"/>
        <v>0.30802919597217815</v>
      </c>
      <c r="R18" s="1274">
        <v>20.39</v>
      </c>
      <c r="S18" s="1090">
        <f t="shared" si="3"/>
        <v>7.177980111468152E-4</v>
      </c>
      <c r="T18" s="1280">
        <v>28773.828000000001</v>
      </c>
      <c r="U18" s="1275">
        <f t="shared" si="10"/>
        <v>0.31128789401565082</v>
      </c>
      <c r="V18" s="1425">
        <v>19.503</v>
      </c>
      <c r="W18" s="650">
        <f t="shared" si="4"/>
        <v>6.7780345388872136E-4</v>
      </c>
      <c r="X18" s="1208">
        <v>29530.261999999999</v>
      </c>
      <c r="Y18" s="1277">
        <f t="shared" si="11"/>
        <v>0.31817982926942923</v>
      </c>
      <c r="Z18" s="1278">
        <v>20.349</v>
      </c>
      <c r="AA18" s="1279">
        <f t="shared" si="5"/>
        <v>6.8908972091070509E-4</v>
      </c>
      <c r="AB18" s="1279" t="e">
        <f>+#REF!/#REF!</f>
        <v>#REF!</v>
      </c>
      <c r="AD18" s="643"/>
      <c r="AE18" s="643"/>
      <c r="AF18" s="643"/>
      <c r="AG18" s="643"/>
    </row>
    <row r="19" spans="1:33" ht="20.25" customHeight="1">
      <c r="A19" s="634"/>
      <c r="B19" s="620"/>
      <c r="C19" s="657" t="s">
        <v>293</v>
      </c>
      <c r="D19" s="1088">
        <v>1832.2149999999999</v>
      </c>
      <c r="E19" s="1273">
        <f t="shared" si="6"/>
        <v>2.0854764961199382E-2</v>
      </c>
      <c r="F19" s="1274">
        <v>4.7750000000000004</v>
      </c>
      <c r="G19" s="1090">
        <f t="shared" si="0"/>
        <v>2.6061351970156346E-3</v>
      </c>
      <c r="H19" s="1091">
        <v>1703.7059999999999</v>
      </c>
      <c r="I19" s="1275">
        <f t="shared" si="7"/>
        <v>1.9136952948176973E-2</v>
      </c>
      <c r="J19" s="1276">
        <v>3.9470000000000001</v>
      </c>
      <c r="K19" s="650">
        <f t="shared" si="1"/>
        <v>2.3167142687764205E-3</v>
      </c>
      <c r="L19" s="1091">
        <v>1867.395</v>
      </c>
      <c r="M19" s="1275">
        <f t="shared" si="8"/>
        <v>2.0462235757653342E-2</v>
      </c>
      <c r="N19" s="1276">
        <v>3.3929999999999998</v>
      </c>
      <c r="O19" s="650">
        <f t="shared" si="2"/>
        <v>1.8169696288144715E-3</v>
      </c>
      <c r="P19" s="1091">
        <v>1832.47</v>
      </c>
      <c r="Q19" s="1273">
        <f t="shared" si="9"/>
        <v>1.9870728089493372E-2</v>
      </c>
      <c r="R19" s="1274">
        <v>3.96</v>
      </c>
      <c r="S19" s="1090">
        <f t="shared" si="3"/>
        <v>2.1610176428536348E-3</v>
      </c>
      <c r="T19" s="1280">
        <v>1981.6880000000001</v>
      </c>
      <c r="U19" s="1275">
        <f t="shared" si="10"/>
        <v>2.1438770125271029E-2</v>
      </c>
      <c r="V19" s="1425">
        <v>5.6109999999999998</v>
      </c>
      <c r="W19" s="650">
        <f t="shared" si="4"/>
        <v>2.831424522931965E-3</v>
      </c>
      <c r="X19" s="1208">
        <v>2132.8310000000001</v>
      </c>
      <c r="Y19" s="1277">
        <f t="shared" si="11"/>
        <v>2.298062250313072E-2</v>
      </c>
      <c r="Z19" s="1278">
        <v>7.0369999999999999</v>
      </c>
      <c r="AA19" s="1279">
        <f t="shared" si="5"/>
        <v>3.2993706486824318E-3</v>
      </c>
      <c r="AB19" s="1279" t="e">
        <f>+#REF!/#REF!</f>
        <v>#REF!</v>
      </c>
      <c r="AD19" s="643"/>
      <c r="AE19" s="643"/>
      <c r="AF19" s="643"/>
      <c r="AG19" s="643"/>
    </row>
    <row r="20" spans="1:33" ht="20.25" customHeight="1">
      <c r="A20" s="634"/>
      <c r="B20" s="620"/>
      <c r="C20" s="657" t="s">
        <v>294</v>
      </c>
      <c r="D20" s="1088">
        <v>638.44000000000005</v>
      </c>
      <c r="E20" s="1273">
        <f t="shared" si="6"/>
        <v>7.2668961567436867E-3</v>
      </c>
      <c r="F20" s="1274">
        <v>2.8620000000000001</v>
      </c>
      <c r="G20" s="1090">
        <f t="shared" si="0"/>
        <v>4.4828018294593066E-3</v>
      </c>
      <c r="H20" s="1091">
        <v>641.03800000000001</v>
      </c>
      <c r="I20" s="1275">
        <f t="shared" si="7"/>
        <v>7.2004876686432235E-3</v>
      </c>
      <c r="J20" s="1276">
        <v>2.7080000000000002</v>
      </c>
      <c r="K20" s="650">
        <f t="shared" si="1"/>
        <v>4.2243985535958869E-3</v>
      </c>
      <c r="L20" s="1091">
        <v>1000.533</v>
      </c>
      <c r="M20" s="1275">
        <f t="shared" si="8"/>
        <v>1.0963476998338419E-2</v>
      </c>
      <c r="N20" s="1276">
        <v>9.0719999999999992</v>
      </c>
      <c r="O20" s="650">
        <f t="shared" si="2"/>
        <v>9.0671671998824623E-3</v>
      </c>
      <c r="P20" s="1091">
        <v>1027.5</v>
      </c>
      <c r="Q20" s="1273">
        <f t="shared" si="9"/>
        <v>1.1141886694982422E-2</v>
      </c>
      <c r="R20" s="1274">
        <v>7.74</v>
      </c>
      <c r="S20" s="1090">
        <f t="shared" si="3"/>
        <v>7.5328467153284676E-3</v>
      </c>
      <c r="T20" s="1280">
        <v>1026.827</v>
      </c>
      <c r="U20" s="1275">
        <f t="shared" si="10"/>
        <v>1.1108664941919049E-2</v>
      </c>
      <c r="V20" s="1425">
        <v>5.5629999999999997</v>
      </c>
      <c r="W20" s="650">
        <f t="shared" si="4"/>
        <v>5.4176604238104368E-3</v>
      </c>
      <c r="X20" s="1208">
        <v>1143.729</v>
      </c>
      <c r="Y20" s="1277">
        <f t="shared" si="11"/>
        <v>1.2323341321878385E-2</v>
      </c>
      <c r="Z20" s="1278">
        <v>6.1020000000000003</v>
      </c>
      <c r="AA20" s="1279">
        <f t="shared" si="5"/>
        <v>5.3351799246150093E-3</v>
      </c>
      <c r="AB20" s="1279" t="e">
        <f>+#REF!/#REF!</f>
        <v>#REF!</v>
      </c>
      <c r="AD20" s="643"/>
      <c r="AE20" s="643"/>
      <c r="AF20" s="643"/>
      <c r="AG20" s="643"/>
    </row>
    <row r="21" spans="1:33" ht="20.25" customHeight="1">
      <c r="A21" s="634"/>
      <c r="B21" s="620"/>
      <c r="C21" s="657" t="s">
        <v>295</v>
      </c>
      <c r="D21" s="1088">
        <v>0.151</v>
      </c>
      <c r="E21" s="1273">
        <f t="shared" si="6"/>
        <v>1.718722698559452E-6</v>
      </c>
      <c r="F21" s="1274">
        <v>0</v>
      </c>
      <c r="G21" s="1090">
        <f t="shared" si="0"/>
        <v>0</v>
      </c>
      <c r="H21" s="1091">
        <v>0.14799999999999999</v>
      </c>
      <c r="I21" s="1275">
        <f t="shared" si="7"/>
        <v>1.6624165415454263E-6</v>
      </c>
      <c r="J21" s="1276">
        <v>0</v>
      </c>
      <c r="K21" s="650">
        <f t="shared" si="1"/>
        <v>0</v>
      </c>
      <c r="L21" s="1091">
        <v>0.13200000000000001</v>
      </c>
      <c r="M21" s="1275">
        <f t="shared" si="8"/>
        <v>1.4464080283015866E-6</v>
      </c>
      <c r="N21" s="1276">
        <v>0</v>
      </c>
      <c r="O21" s="650">
        <f t="shared" si="2"/>
        <v>0</v>
      </c>
      <c r="P21" s="1091">
        <v>0.13</v>
      </c>
      <c r="Q21" s="1273">
        <f t="shared" si="9"/>
        <v>1.4096790952289197E-6</v>
      </c>
      <c r="R21" s="1274">
        <v>0</v>
      </c>
      <c r="S21" s="1090">
        <f t="shared" si="3"/>
        <v>0</v>
      </c>
      <c r="T21" s="1280">
        <v>0.155</v>
      </c>
      <c r="U21" s="1275">
        <f t="shared" si="10"/>
        <v>1.6768579965246847E-6</v>
      </c>
      <c r="V21" s="1402">
        <v>0</v>
      </c>
      <c r="W21" s="650">
        <f t="shared" si="4"/>
        <v>0</v>
      </c>
      <c r="X21" s="1208">
        <v>0.111</v>
      </c>
      <c r="Y21" s="1277">
        <f t="shared" si="11"/>
        <v>1.1959921333886791E-6</v>
      </c>
      <c r="Z21" s="1209">
        <v>0</v>
      </c>
      <c r="AA21" s="1279">
        <f t="shared" si="5"/>
        <v>0</v>
      </c>
      <c r="AB21" s="1279" t="e">
        <f>+#REF!/#REF!</f>
        <v>#REF!</v>
      </c>
      <c r="AD21" s="638"/>
      <c r="AE21" s="638"/>
      <c r="AF21" s="638"/>
      <c r="AG21" s="638"/>
    </row>
    <row r="22" spans="1:33" ht="20.25" customHeight="1">
      <c r="A22" s="634"/>
      <c r="B22" s="620"/>
      <c r="C22" s="657" t="s">
        <v>296</v>
      </c>
      <c r="D22" s="1088">
        <v>550.86800000000005</v>
      </c>
      <c r="E22" s="1273">
        <f>D22/D$28</f>
        <v>6.2701280497354196E-3</v>
      </c>
      <c r="F22" s="1274">
        <v>1.776</v>
      </c>
      <c r="G22" s="1090">
        <f t="shared" si="0"/>
        <v>3.2240028464169271E-3</v>
      </c>
      <c r="H22" s="1091">
        <v>585.62400000000002</v>
      </c>
      <c r="I22" s="1275">
        <f t="shared" si="7"/>
        <v>6.5780474643648574E-3</v>
      </c>
      <c r="J22" s="1276">
        <v>1.222</v>
      </c>
      <c r="K22" s="650">
        <f t="shared" si="1"/>
        <v>2.0866631148996626E-3</v>
      </c>
      <c r="L22" s="1091">
        <v>591.47699999999998</v>
      </c>
      <c r="M22" s="1275">
        <f>L22/L$28</f>
        <v>6.4811900102707386E-3</v>
      </c>
      <c r="N22" s="1276">
        <v>1.5389999999999999</v>
      </c>
      <c r="O22" s="650">
        <f t="shared" si="2"/>
        <v>2.6019608539300768E-3</v>
      </c>
      <c r="P22" s="1091">
        <v>597.12</v>
      </c>
      <c r="Q22" s="1273">
        <f>P22/P$28</f>
        <v>6.4749813949468646E-3</v>
      </c>
      <c r="R22" s="1274">
        <v>1.55</v>
      </c>
      <c r="S22" s="1090">
        <f t="shared" si="3"/>
        <v>2.5957931404072885E-3</v>
      </c>
      <c r="T22" s="1280">
        <v>600.4</v>
      </c>
      <c r="U22" s="1275">
        <f>T22/T$28</f>
        <v>6.4953905878285204E-3</v>
      </c>
      <c r="V22" s="1425">
        <v>2.2719999999999998</v>
      </c>
      <c r="W22" s="650">
        <f t="shared" si="4"/>
        <v>3.7841439040639572E-3</v>
      </c>
      <c r="X22" s="1208">
        <v>626.88400000000001</v>
      </c>
      <c r="Y22" s="1277">
        <f>X22/X$28</f>
        <v>6.7544894824074662E-3</v>
      </c>
      <c r="Z22" s="1278">
        <v>1.9470000000000001</v>
      </c>
      <c r="AA22" s="1279">
        <f t="shared" si="5"/>
        <v>3.1058377626482733E-3</v>
      </c>
      <c r="AB22" s="1279" t="e">
        <f>+#REF!/#REF!</f>
        <v>#REF!</v>
      </c>
      <c r="AD22" s="638"/>
      <c r="AE22" s="638"/>
      <c r="AF22" s="638"/>
      <c r="AG22" s="638"/>
    </row>
    <row r="23" spans="1:33" ht="20.25" customHeight="1">
      <c r="A23" s="634"/>
      <c r="B23" s="620"/>
      <c r="C23" s="657" t="s">
        <v>297</v>
      </c>
      <c r="D23" s="1088">
        <v>1336.6559999999999</v>
      </c>
      <c r="E23" s="1273">
        <f t="shared" ref="E23:E28" si="12">D23/D$28</f>
        <v>1.5214178856726377E-2</v>
      </c>
      <c r="F23" s="1274">
        <v>1.53</v>
      </c>
      <c r="G23" s="1090">
        <f t="shared" si="0"/>
        <v>1.1446475383344705E-3</v>
      </c>
      <c r="H23" s="1091">
        <v>1378.5139999999999</v>
      </c>
      <c r="I23" s="1275">
        <f t="shared" si="7"/>
        <v>1.5484219434810485E-2</v>
      </c>
      <c r="J23" s="1276">
        <v>1.7070000000000001</v>
      </c>
      <c r="K23" s="650">
        <f t="shared" si="1"/>
        <v>1.2382899266891742E-3</v>
      </c>
      <c r="L23" s="1091">
        <v>1438.1489999999999</v>
      </c>
      <c r="M23" s="1275">
        <f t="shared" ref="M23:M28" si="13">L23/L$28</f>
        <v>1.5758714087074986E-2</v>
      </c>
      <c r="N23" s="1276">
        <v>5.63</v>
      </c>
      <c r="O23" s="650">
        <f t="shared" si="2"/>
        <v>3.9147543126616226E-3</v>
      </c>
      <c r="P23" s="1091">
        <v>1477.22</v>
      </c>
      <c r="Q23" s="1273">
        <f t="shared" ref="Q23:Q28" si="14">P23/P$28</f>
        <v>1.6018508869646651E-2</v>
      </c>
      <c r="R23" s="1274">
        <v>2.4300000000000002</v>
      </c>
      <c r="S23" s="1090">
        <f t="shared" si="3"/>
        <v>1.6449817901192782E-3</v>
      </c>
      <c r="T23" s="1280">
        <v>1491.2470000000001</v>
      </c>
      <c r="U23" s="1275">
        <f t="shared" ref="U23:U28" si="15">T23/T$28</f>
        <v>1.6132964237054494E-2</v>
      </c>
      <c r="V23" s="1425">
        <v>2.6320000000000001</v>
      </c>
      <c r="W23" s="650">
        <f t="shared" si="4"/>
        <v>1.7649658306102209E-3</v>
      </c>
      <c r="X23" s="1208">
        <v>1579.0840000000001</v>
      </c>
      <c r="Y23" s="1277">
        <f t="shared" si="11"/>
        <v>1.7014162540179543E-2</v>
      </c>
      <c r="Z23" s="1278">
        <v>10.468</v>
      </c>
      <c r="AA23" s="1279">
        <f t="shared" si="5"/>
        <v>6.629159690048154E-3</v>
      </c>
      <c r="AB23" s="1279" t="e">
        <f>+#REF!/#REF!</f>
        <v>#REF!</v>
      </c>
      <c r="AD23" s="643"/>
      <c r="AE23" s="643"/>
      <c r="AF23" s="643"/>
      <c r="AG23" s="643"/>
    </row>
    <row r="24" spans="1:33" ht="20.25" customHeight="1">
      <c r="A24" s="634"/>
      <c r="B24" s="620"/>
      <c r="C24" s="657" t="s">
        <v>298</v>
      </c>
      <c r="D24" s="1088">
        <v>1509.423</v>
      </c>
      <c r="E24" s="1273">
        <f t="shared" si="12"/>
        <v>1.718065941607751E-2</v>
      </c>
      <c r="F24" s="1274">
        <v>13.484</v>
      </c>
      <c r="G24" s="1090">
        <f t="shared" si="0"/>
        <v>8.9332148774730474E-3</v>
      </c>
      <c r="H24" s="1091">
        <v>1527.93</v>
      </c>
      <c r="I24" s="1275">
        <f t="shared" si="7"/>
        <v>1.716254125894259E-2</v>
      </c>
      <c r="J24" s="1276">
        <v>13.291</v>
      </c>
      <c r="K24" s="650">
        <f t="shared" si="1"/>
        <v>8.6986969298331728E-3</v>
      </c>
      <c r="L24" s="1091">
        <v>1522.1320000000001</v>
      </c>
      <c r="M24" s="1275">
        <f t="shared" si="13"/>
        <v>1.6678969279808716E-2</v>
      </c>
      <c r="N24" s="1276">
        <v>113.291</v>
      </c>
      <c r="O24" s="650">
        <f t="shared" si="2"/>
        <v>7.442915594705321E-2</v>
      </c>
      <c r="P24" s="1091">
        <v>1464.56</v>
      </c>
      <c r="Q24" s="1273">
        <f t="shared" si="14"/>
        <v>1.5881227813142048E-2</v>
      </c>
      <c r="R24" s="1274">
        <v>43.26</v>
      </c>
      <c r="S24" s="1090">
        <f t="shared" si="3"/>
        <v>2.953788168460152E-2</v>
      </c>
      <c r="T24" s="1280">
        <v>1431.136</v>
      </c>
      <c r="U24" s="1275">
        <f t="shared" si="15"/>
        <v>1.5482657069124847E-2</v>
      </c>
      <c r="V24" s="1425">
        <v>36.323</v>
      </c>
      <c r="W24" s="650">
        <f t="shared" si="4"/>
        <v>2.5380536860228519E-2</v>
      </c>
      <c r="X24" s="1208">
        <v>1321.124</v>
      </c>
      <c r="Y24" s="1277">
        <f t="shared" si="11"/>
        <v>1.4234719920999868E-2</v>
      </c>
      <c r="Z24" s="1278">
        <v>5.274</v>
      </c>
      <c r="AA24" s="1279">
        <f t="shared" si="5"/>
        <v>3.9920552499235502E-3</v>
      </c>
      <c r="AB24" s="1279" t="e">
        <f>+#REF!/#REF!</f>
        <v>#REF!</v>
      </c>
      <c r="AD24" s="643"/>
      <c r="AE24" s="643"/>
      <c r="AF24" s="643"/>
      <c r="AG24" s="643"/>
    </row>
    <row r="25" spans="1:33" ht="20.25" customHeight="1">
      <c r="A25" s="632"/>
      <c r="B25" s="620"/>
      <c r="C25" s="657" t="s">
        <v>299</v>
      </c>
      <c r="D25" s="1088">
        <v>1224.0260000000001</v>
      </c>
      <c r="E25" s="1273">
        <f t="shared" si="12"/>
        <v>1.3932193839913457E-2</v>
      </c>
      <c r="F25" s="1274">
        <v>5.9790000000000001</v>
      </c>
      <c r="G25" s="1090">
        <f>+F25/D25</f>
        <v>4.8847001615978745E-3</v>
      </c>
      <c r="H25" s="1091">
        <v>1172.9404</v>
      </c>
      <c r="I25" s="1275">
        <f t="shared" si="7"/>
        <v>1.3175104886533168E-2</v>
      </c>
      <c r="J25" s="1276">
        <v>3.8639999999999999</v>
      </c>
      <c r="K25" s="650">
        <f t="shared" si="1"/>
        <v>3.2942850293160675E-3</v>
      </c>
      <c r="L25" s="1091">
        <v>1222.3489999999999</v>
      </c>
      <c r="M25" s="1275">
        <f t="shared" si="13"/>
        <v>1.3394056113533453E-2</v>
      </c>
      <c r="N25" s="1276">
        <v>2.9369999999999998</v>
      </c>
      <c r="O25" s="650">
        <f t="shared" si="2"/>
        <v>2.4027507692156659E-3</v>
      </c>
      <c r="P25" s="1091">
        <v>1273.6199999999999</v>
      </c>
      <c r="Q25" s="1273">
        <f t="shared" si="14"/>
        <v>1.3810734532811203E-2</v>
      </c>
      <c r="R25" s="1274">
        <v>4.2300000000000004</v>
      </c>
      <c r="S25" s="1090">
        <f>+R25/P25</f>
        <v>3.3212418146699963E-3</v>
      </c>
      <c r="T25" s="1280">
        <v>1237.27</v>
      </c>
      <c r="U25" s="1275">
        <f t="shared" si="15"/>
        <v>1.3385329634581269E-2</v>
      </c>
      <c r="V25" s="1425">
        <v>1.581</v>
      </c>
      <c r="W25" s="650">
        <f>+V25/T25</f>
        <v>1.2778132501394199E-3</v>
      </c>
      <c r="X25" s="1208">
        <v>1262.9860000000001</v>
      </c>
      <c r="Y25" s="1277">
        <f t="shared" si="11"/>
        <v>1.3608300185405715E-2</v>
      </c>
      <c r="Z25" s="1278">
        <v>11.577999999999999</v>
      </c>
      <c r="AA25" s="1279">
        <f>+Z25/X25</f>
        <v>9.1671641649234414E-3</v>
      </c>
      <c r="AB25" s="1279" t="e">
        <f>+#REF!/#REF!</f>
        <v>#REF!</v>
      </c>
      <c r="AD25" s="643"/>
      <c r="AE25" s="643"/>
      <c r="AF25" s="643"/>
      <c r="AG25" s="643"/>
    </row>
    <row r="26" spans="1:33" ht="20.25" customHeight="1">
      <c r="A26" s="634"/>
      <c r="B26" s="620"/>
      <c r="C26" s="657" t="s">
        <v>300</v>
      </c>
      <c r="D26" s="1280">
        <v>0</v>
      </c>
      <c r="E26" s="1273">
        <f t="shared" si="12"/>
        <v>0</v>
      </c>
      <c r="F26" s="1089">
        <v>0</v>
      </c>
      <c r="G26" s="1090" t="s">
        <v>471</v>
      </c>
      <c r="H26" s="1280">
        <v>0</v>
      </c>
      <c r="I26" s="1275">
        <f t="shared" si="7"/>
        <v>0</v>
      </c>
      <c r="J26" s="1092">
        <v>0</v>
      </c>
      <c r="K26" s="650" t="s">
        <v>471</v>
      </c>
      <c r="L26" s="1280">
        <v>0</v>
      </c>
      <c r="M26" s="1275">
        <f t="shared" si="13"/>
        <v>0</v>
      </c>
      <c r="N26" s="1092" t="s">
        <v>471</v>
      </c>
      <c r="O26" s="650" t="s">
        <v>471</v>
      </c>
      <c r="P26" s="1280">
        <v>0</v>
      </c>
      <c r="Q26" s="1273">
        <f t="shared" si="14"/>
        <v>0</v>
      </c>
      <c r="R26" s="1274">
        <v>0</v>
      </c>
      <c r="S26" s="1090" t="s">
        <v>471</v>
      </c>
      <c r="T26" s="1280">
        <v>0</v>
      </c>
      <c r="U26" s="1275">
        <f t="shared" si="15"/>
        <v>0</v>
      </c>
      <c r="V26" s="1426">
        <v>0</v>
      </c>
      <c r="W26" s="650" t="s">
        <v>471</v>
      </c>
      <c r="X26" s="1208">
        <v>0</v>
      </c>
      <c r="Y26" s="1277">
        <f t="shared" si="11"/>
        <v>0</v>
      </c>
      <c r="Z26" s="1281">
        <v>0</v>
      </c>
      <c r="AA26" s="1279" t="s">
        <v>471</v>
      </c>
      <c r="AB26" s="1279" t="e">
        <f>+#REF!/#REF!</f>
        <v>#REF!</v>
      </c>
      <c r="AD26" s="643"/>
      <c r="AE26" s="643"/>
      <c r="AF26" s="643"/>
      <c r="AG26" s="643"/>
    </row>
    <row r="27" spans="1:33" ht="20.25" customHeight="1">
      <c r="A27" s="634"/>
      <c r="B27" s="620"/>
      <c r="C27" s="657" t="s">
        <v>301</v>
      </c>
      <c r="D27" s="1280">
        <v>0</v>
      </c>
      <c r="E27" s="1273">
        <f t="shared" si="12"/>
        <v>0</v>
      </c>
      <c r="F27" s="1089">
        <v>0</v>
      </c>
      <c r="G27" s="1090" t="s">
        <v>471</v>
      </c>
      <c r="H27" s="1280">
        <v>0</v>
      </c>
      <c r="I27" s="1275">
        <f t="shared" si="7"/>
        <v>0</v>
      </c>
      <c r="J27" s="1092">
        <v>0</v>
      </c>
      <c r="K27" s="650" t="s">
        <v>471</v>
      </c>
      <c r="L27" s="1280">
        <v>0</v>
      </c>
      <c r="M27" s="1275">
        <f t="shared" si="13"/>
        <v>0</v>
      </c>
      <c r="N27" s="1092" t="s">
        <v>471</v>
      </c>
      <c r="O27" s="650" t="s">
        <v>471</v>
      </c>
      <c r="P27" s="1280">
        <v>0</v>
      </c>
      <c r="Q27" s="1273">
        <f t="shared" si="14"/>
        <v>0</v>
      </c>
      <c r="R27" s="1274">
        <v>0</v>
      </c>
      <c r="S27" s="1090" t="s">
        <v>471</v>
      </c>
      <c r="T27" s="1280">
        <v>0</v>
      </c>
      <c r="U27" s="1275">
        <f t="shared" si="15"/>
        <v>0</v>
      </c>
      <c r="V27" s="1426">
        <v>0</v>
      </c>
      <c r="W27" s="650" t="s">
        <v>471</v>
      </c>
      <c r="X27" s="1208">
        <v>0</v>
      </c>
      <c r="Y27" s="1277">
        <f t="shared" si="11"/>
        <v>0</v>
      </c>
      <c r="Z27" s="1281">
        <v>0</v>
      </c>
      <c r="AA27" s="1279" t="s">
        <v>471</v>
      </c>
      <c r="AB27" s="1279"/>
      <c r="AD27" s="643"/>
      <c r="AE27" s="643"/>
      <c r="AF27" s="643"/>
      <c r="AG27" s="643"/>
    </row>
    <row r="28" spans="1:33" ht="20.25" customHeight="1" thickBot="1">
      <c r="A28" s="634"/>
      <c r="B28" s="620"/>
      <c r="C28" s="655" t="s">
        <v>9</v>
      </c>
      <c r="D28" s="1093">
        <f>SUM(D7:D27)</f>
        <v>87855.940999999992</v>
      </c>
      <c r="E28" s="1094">
        <f t="shared" si="12"/>
        <v>1</v>
      </c>
      <c r="F28" s="1282">
        <f>SUM(F7:F27)</f>
        <v>453.73399999999998</v>
      </c>
      <c r="G28" s="1094">
        <f>+F28/D28</f>
        <v>5.1645226815110893E-3</v>
      </c>
      <c r="H28" s="1095">
        <f>SUM(H7:H27)</f>
        <v>89027.025598780005</v>
      </c>
      <c r="I28" s="1096">
        <f t="shared" si="7"/>
        <v>1</v>
      </c>
      <c r="J28" s="1283">
        <f>SUM(J7:J27)</f>
        <v>396.53599999999994</v>
      </c>
      <c r="K28" s="1096">
        <f>+J28/H28</f>
        <v>4.4541081467449808E-3</v>
      </c>
      <c r="L28" s="1095">
        <f>SUM(L7:L27)</f>
        <v>91260.555401506004</v>
      </c>
      <c r="M28" s="1096">
        <f t="shared" si="13"/>
        <v>1</v>
      </c>
      <c r="N28" s="1284">
        <f>SUM(N7:N27)</f>
        <v>473.35500000000002</v>
      </c>
      <c r="O28" s="1096">
        <f>+N28/L28</f>
        <v>5.1868520623992234E-3</v>
      </c>
      <c r="P28" s="1093">
        <f>SUM(P7:P27)</f>
        <v>92219.569999999992</v>
      </c>
      <c r="Q28" s="1094">
        <f t="shared" si="14"/>
        <v>1</v>
      </c>
      <c r="R28" s="1282">
        <f>SUM(R7:R27)</f>
        <v>378.47</v>
      </c>
      <c r="S28" s="1094">
        <f>+R28/P28</f>
        <v>4.1040095936253013E-3</v>
      </c>
      <c r="T28" s="1093">
        <f>SUM(T7:T27)</f>
        <v>92434.78</v>
      </c>
      <c r="U28" s="1096">
        <f t="shared" si="15"/>
        <v>1</v>
      </c>
      <c r="V28" s="1427">
        <f>SUM(V7:V27)</f>
        <v>353.654</v>
      </c>
      <c r="W28" s="1096">
        <f>+V28/T28</f>
        <v>3.8259841155028444E-3</v>
      </c>
      <c r="X28" s="1428">
        <f>SUM(X7:X27)</f>
        <v>92809.97500000002</v>
      </c>
      <c r="Y28" s="1285">
        <f t="shared" si="11"/>
        <v>1</v>
      </c>
      <c r="Z28" s="1429">
        <f>SUM(Z7:Z27)</f>
        <v>313.13799999999998</v>
      </c>
      <c r="AA28" s="1285">
        <f>+Z28/X28</f>
        <v>3.3739692312167945E-3</v>
      </c>
      <c r="AB28" s="1285" t="e">
        <f>+#REF!/#REF!</f>
        <v>#REF!</v>
      </c>
      <c r="AD28" s="651"/>
      <c r="AE28" s="651"/>
      <c r="AF28" s="651"/>
      <c r="AG28" s="651"/>
    </row>
    <row r="29" spans="1:33" ht="15" customHeight="1">
      <c r="A29" s="634"/>
      <c r="B29" s="620"/>
      <c r="C29" s="641"/>
      <c r="AB29" s="645"/>
    </row>
    <row r="30" spans="1:33">
      <c r="A30" s="634"/>
      <c r="B30" s="620"/>
      <c r="C30" s="641" t="s">
        <v>302</v>
      </c>
      <c r="AB30" s="645"/>
    </row>
    <row r="31" spans="1:33">
      <c r="A31" s="634"/>
      <c r="B31" s="620"/>
      <c r="C31" s="644" t="s">
        <v>303</v>
      </c>
      <c r="AB31" s="645"/>
    </row>
    <row r="32" spans="1:33">
      <c r="A32" s="620"/>
      <c r="B32" s="620"/>
      <c r="C32" s="644"/>
      <c r="AB32" s="645"/>
    </row>
    <row r="33" spans="1:28">
      <c r="A33" s="620"/>
      <c r="B33" s="620"/>
      <c r="C33" s="644"/>
      <c r="AB33" s="646"/>
    </row>
    <row r="34" spans="1:28">
      <c r="C34" s="640"/>
      <c r="AB34" s="645"/>
    </row>
    <row r="35" spans="1:28">
      <c r="C35" s="640"/>
      <c r="AB35" s="639"/>
    </row>
  </sheetData>
  <mergeCells count="7">
    <mergeCell ref="C1:AB1"/>
    <mergeCell ref="X5:AA5"/>
    <mergeCell ref="T5:W5"/>
    <mergeCell ref="D5:G5"/>
    <mergeCell ref="H5:K5"/>
    <mergeCell ref="L5:O5"/>
    <mergeCell ref="P5:S5"/>
  </mergeCells>
  <phoneticPr fontId="3" type="noConversion"/>
  <pageMargins left="0" right="0" top="0.47244094488188981" bottom="0" header="0" footer="0"/>
  <pageSetup paperSize="9" scale="75" orientation="landscape" useFirstPageNumber="1" verticalDpi="0" r:id="rId1"/>
  <headerFooter>
    <oddHeader>&amp;R&amp;"Trebuchet MS,보통"&amp;12www.wooribank.com</oddHeader>
    <oddFooter>&amp;R&amp;"Trebuchet MS,보통"Page 17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37"/>
  <sheetViews>
    <sheetView showGridLines="0" view="pageBreakPreview" zoomScale="80" zoomScaleNormal="90" zoomScaleSheetLayoutView="80" workbookViewId="0">
      <selection activeCell="AA28" sqref="AA28"/>
    </sheetView>
  </sheetViews>
  <sheetFormatPr defaultRowHeight="11.25"/>
  <cols>
    <col min="1" max="1" width="17" style="622" customWidth="1"/>
    <col min="2" max="2" width="3.7109375" style="622" customWidth="1"/>
    <col min="3" max="3" width="20.28515625" style="622" customWidth="1"/>
    <col min="4" max="4" width="12.5703125" style="622" customWidth="1"/>
    <col min="5" max="22" width="9.7109375" style="622" customWidth="1"/>
    <col min="23" max="23" width="1.85546875" style="622" customWidth="1"/>
    <col min="24" max="16384" width="9.140625" style="622"/>
  </cols>
  <sheetData>
    <row r="1" spans="1:60" s="621" customFormat="1" ht="33" customHeight="1">
      <c r="A1" s="637"/>
      <c r="B1" s="627"/>
      <c r="C1" s="745" t="s">
        <v>308</v>
      </c>
      <c r="D1" s="745"/>
      <c r="E1" s="745"/>
      <c r="F1" s="745"/>
      <c r="G1" s="745"/>
      <c r="H1" s="745"/>
      <c r="I1" s="745"/>
      <c r="J1" s="745"/>
      <c r="K1" s="745"/>
      <c r="L1" s="745"/>
      <c r="M1" s="745"/>
      <c r="N1" s="745"/>
      <c r="O1" s="745"/>
      <c r="P1" s="745"/>
      <c r="Q1" s="745"/>
      <c r="R1" s="745"/>
      <c r="S1" s="745"/>
      <c r="T1" s="745"/>
      <c r="U1" s="745"/>
      <c r="V1" s="745"/>
      <c r="W1" s="745"/>
      <c r="X1" s="1364"/>
      <c r="Y1" s="1364"/>
      <c r="Z1" s="1364"/>
      <c r="AA1" s="1364"/>
      <c r="AB1" s="1364"/>
      <c r="AC1" s="1364"/>
      <c r="AD1" s="1364"/>
      <c r="AE1" s="1364"/>
      <c r="AF1" s="1364"/>
      <c r="AG1" s="1364"/>
      <c r="AH1" s="1364"/>
      <c r="AI1" s="1364"/>
      <c r="AJ1" s="1364"/>
      <c r="AK1" s="1364"/>
      <c r="AL1" s="1364"/>
      <c r="AM1" s="1364"/>
      <c r="AN1" s="1364"/>
      <c r="AO1" s="1364"/>
      <c r="AP1" s="1364"/>
      <c r="AQ1" s="1364"/>
      <c r="AR1" s="1364"/>
      <c r="AS1" s="1364"/>
      <c r="AT1" s="1364"/>
      <c r="AU1" s="1364"/>
      <c r="AV1" s="1364"/>
      <c r="AW1" s="1364"/>
      <c r="AX1" s="1364"/>
      <c r="AY1" s="1364"/>
      <c r="AZ1" s="1364"/>
      <c r="BA1" s="1364"/>
      <c r="BB1" s="1364"/>
      <c r="BC1" s="1364"/>
      <c r="BD1" s="1364"/>
      <c r="BE1" s="1364"/>
      <c r="BF1" s="1364"/>
      <c r="BG1" s="1364"/>
      <c r="BH1" s="1364"/>
    </row>
    <row r="2" spans="1:60" s="621" customFormat="1" ht="12" customHeight="1">
      <c r="A2" s="628"/>
      <c r="C2" s="629"/>
    </row>
    <row r="3" spans="1:60" ht="6.75" customHeight="1">
      <c r="A3" s="636"/>
      <c r="C3" s="624"/>
      <c r="D3" s="624"/>
    </row>
    <row r="4" spans="1:60" s="668" customFormat="1" ht="19.5" customHeight="1">
      <c r="A4" s="667"/>
      <c r="C4" s="630"/>
      <c r="D4" s="635"/>
      <c r="E4" s="1486" t="s">
        <v>414</v>
      </c>
      <c r="F4" s="1473"/>
      <c r="G4" s="1473"/>
      <c r="H4" s="1486" t="s">
        <v>415</v>
      </c>
      <c r="I4" s="1473"/>
      <c r="J4" s="1473"/>
      <c r="K4" s="1486" t="s">
        <v>416</v>
      </c>
      <c r="L4" s="1473"/>
      <c r="M4" s="1473"/>
      <c r="N4" s="1486" t="s">
        <v>417</v>
      </c>
      <c r="O4" s="1473"/>
      <c r="P4" s="1473"/>
      <c r="Q4" s="1486" t="s">
        <v>418</v>
      </c>
      <c r="R4" s="1473"/>
      <c r="S4" s="1473"/>
      <c r="T4" s="1486" t="s">
        <v>465</v>
      </c>
      <c r="U4" s="1473"/>
      <c r="V4" s="1473"/>
    </row>
    <row r="5" spans="1:60" s="668" customFormat="1" ht="19.5" customHeight="1" thickBot="1">
      <c r="A5" s="667"/>
      <c r="C5" s="630"/>
      <c r="D5" s="671" t="s">
        <v>163</v>
      </c>
      <c r="E5" s="659" t="s">
        <v>313</v>
      </c>
      <c r="F5" s="660" t="s">
        <v>314</v>
      </c>
      <c r="G5" s="660" t="s">
        <v>9</v>
      </c>
      <c r="H5" s="659" t="s">
        <v>313</v>
      </c>
      <c r="I5" s="660" t="s">
        <v>314</v>
      </c>
      <c r="J5" s="660" t="s">
        <v>9</v>
      </c>
      <c r="K5" s="659" t="s">
        <v>313</v>
      </c>
      <c r="L5" s="660" t="s">
        <v>314</v>
      </c>
      <c r="M5" s="660" t="s">
        <v>9</v>
      </c>
      <c r="N5" s="659" t="s">
        <v>313</v>
      </c>
      <c r="O5" s="660" t="s">
        <v>314</v>
      </c>
      <c r="P5" s="660" t="s">
        <v>9</v>
      </c>
      <c r="Q5" s="659" t="s">
        <v>313</v>
      </c>
      <c r="R5" s="660" t="s">
        <v>314</v>
      </c>
      <c r="S5" s="660" t="s">
        <v>9</v>
      </c>
      <c r="T5" s="659" t="s">
        <v>313</v>
      </c>
      <c r="U5" s="660" t="s">
        <v>314</v>
      </c>
      <c r="V5" s="660" t="s">
        <v>9</v>
      </c>
    </row>
    <row r="6" spans="1:60" s="668" customFormat="1" ht="21" customHeight="1">
      <c r="A6" s="667"/>
      <c r="C6" s="1491" t="s">
        <v>283</v>
      </c>
      <c r="D6" s="661" t="s">
        <v>197</v>
      </c>
      <c r="E6" s="1097">
        <f>+G6-F6</f>
        <v>14873.485999999999</v>
      </c>
      <c r="F6" s="1098">
        <v>4017.2220000000002</v>
      </c>
      <c r="G6" s="1099">
        <v>18890.707999999999</v>
      </c>
      <c r="H6" s="1100">
        <f>+J6-I6</f>
        <v>14994.022000000001</v>
      </c>
      <c r="I6" s="1101">
        <v>4166.5010000000002</v>
      </c>
      <c r="J6" s="1102">
        <v>19160.523000000001</v>
      </c>
      <c r="K6" s="1100">
        <f>+M6-L6</f>
        <v>15148.66</v>
      </c>
      <c r="L6" s="1101">
        <v>4239.25</v>
      </c>
      <c r="M6" s="1102">
        <v>19387.91</v>
      </c>
      <c r="N6" s="1097">
        <f>+P6-O6</f>
        <v>14875.367999999999</v>
      </c>
      <c r="O6" s="1101">
        <v>4297.3100000000004</v>
      </c>
      <c r="P6" s="1102">
        <v>19172.678</v>
      </c>
      <c r="Q6" s="1100">
        <f>+S6-R6</f>
        <v>14918.5</v>
      </c>
      <c r="R6" s="1101">
        <v>4365.7299999999996</v>
      </c>
      <c r="S6" s="1102">
        <v>19284.23</v>
      </c>
      <c r="T6" s="1286">
        <f>+V6-U6</f>
        <v>14540.971</v>
      </c>
      <c r="U6" s="1287">
        <v>4333.8289999999997</v>
      </c>
      <c r="V6" s="1288">
        <v>18874.8</v>
      </c>
      <c r="X6" s="669"/>
    </row>
    <row r="7" spans="1:60" s="668" customFormat="1" ht="21" customHeight="1">
      <c r="A7" s="667"/>
      <c r="C7" s="1488"/>
      <c r="D7" s="661" t="s">
        <v>305</v>
      </c>
      <c r="E7" s="1103">
        <f>+E6/G30</f>
        <v>0.21077544733476403</v>
      </c>
      <c r="F7" s="1104">
        <f>+F6/G30</f>
        <v>5.692893811800781E-2</v>
      </c>
      <c r="G7" s="1104">
        <f>+G6/G30</f>
        <v>0.26770438545277181</v>
      </c>
      <c r="H7" s="1105">
        <f>+H6/J30</f>
        <v>0.20720170377756039</v>
      </c>
      <c r="I7" s="1106">
        <f>+I6/J30</f>
        <v>5.7576686628238179E-2</v>
      </c>
      <c r="J7" s="1106">
        <f>+J6/J30</f>
        <v>0.26477839040579859</v>
      </c>
      <c r="K7" s="1105">
        <f>+K6/M30</f>
        <v>0.20429866224461418</v>
      </c>
      <c r="L7" s="1106">
        <f>+L6/M30</f>
        <v>5.7171598274730617E-2</v>
      </c>
      <c r="M7" s="1106">
        <f>+M6/M30</f>
        <v>0.2614702605193448</v>
      </c>
      <c r="N7" s="1103">
        <f>+N6/P30</f>
        <v>0.19877817585881072</v>
      </c>
      <c r="O7" s="1106">
        <f>+O6/P30</f>
        <v>5.7424558699981476E-2</v>
      </c>
      <c r="P7" s="1106">
        <f>+P6/P30</f>
        <v>0.25620273455879222</v>
      </c>
      <c r="Q7" s="1105">
        <f>+Q6/S30</f>
        <v>0.19627417839090827</v>
      </c>
      <c r="R7" s="1106">
        <f>+R6/S30</f>
        <v>5.7437414540774202E-2</v>
      </c>
      <c r="S7" s="1106">
        <f>+S6/S30</f>
        <v>0.25371159293168249</v>
      </c>
      <c r="T7" s="1289">
        <f>+T6/V30</f>
        <v>0.18988165012641109</v>
      </c>
      <c r="U7" s="1290">
        <f>+U6/V30</f>
        <v>5.6592823263707355E-2</v>
      </c>
      <c r="V7" s="1290">
        <f>+V6/V30</f>
        <v>0.24647447339011844</v>
      </c>
      <c r="X7" s="669"/>
    </row>
    <row r="8" spans="1:60" s="668" customFormat="1" ht="21" customHeight="1">
      <c r="A8" s="667"/>
      <c r="C8" s="1488"/>
      <c r="D8" s="661" t="s">
        <v>205</v>
      </c>
      <c r="E8" s="1107">
        <f>+G8-F8</f>
        <v>195.58600000000001</v>
      </c>
      <c r="F8" s="1108">
        <v>23.385999999999999</v>
      </c>
      <c r="G8" s="1109">
        <v>218.97200000000001</v>
      </c>
      <c r="H8" s="1110">
        <f>+J8-I8</f>
        <v>162.583</v>
      </c>
      <c r="I8" s="887">
        <v>14.391</v>
      </c>
      <c r="J8" s="1111">
        <v>176.97399999999999</v>
      </c>
      <c r="K8" s="1110">
        <f>+M8-L8</f>
        <v>154.16</v>
      </c>
      <c r="L8" s="887">
        <v>21.28</v>
      </c>
      <c r="M8" s="1111">
        <v>175.44</v>
      </c>
      <c r="N8" s="1107">
        <f>+P8-O8</f>
        <v>154.93100000000001</v>
      </c>
      <c r="O8" s="887">
        <v>18.896999999999998</v>
      </c>
      <c r="P8" s="1111">
        <v>173.828</v>
      </c>
      <c r="Q8" s="1110">
        <f>+S8-R8</f>
        <v>128.32</v>
      </c>
      <c r="R8" s="887">
        <v>25.07</v>
      </c>
      <c r="S8" s="1111">
        <v>153.38999999999999</v>
      </c>
      <c r="T8" s="1291">
        <f>+V8-U8</f>
        <v>126.13299999999998</v>
      </c>
      <c r="U8" s="1292">
        <v>18.847000000000001</v>
      </c>
      <c r="V8" s="1293">
        <f>144.48+0.5</f>
        <v>144.97999999999999</v>
      </c>
    </row>
    <row r="9" spans="1:60" ht="21" customHeight="1">
      <c r="A9" s="636"/>
      <c r="C9" s="1489"/>
      <c r="D9" s="662" t="s">
        <v>309</v>
      </c>
      <c r="E9" s="1112">
        <f t="shared" ref="E9:V9" si="0">E8/E6</f>
        <v>1.3149977080020112E-2</v>
      </c>
      <c r="F9" s="1113">
        <f t="shared" si="0"/>
        <v>5.8214358081281042E-3</v>
      </c>
      <c r="G9" s="1113">
        <f t="shared" si="0"/>
        <v>1.1591518962656139E-2</v>
      </c>
      <c r="H9" s="1114">
        <f t="shared" si="0"/>
        <v>1.0843188038539625E-2</v>
      </c>
      <c r="I9" s="1115">
        <f t="shared" si="0"/>
        <v>3.453977330138646E-3</v>
      </c>
      <c r="J9" s="1115">
        <f t="shared" si="0"/>
        <v>9.2363867103210061E-3</v>
      </c>
      <c r="K9" s="1114">
        <f t="shared" si="0"/>
        <v>1.0176477655449392E-2</v>
      </c>
      <c r="L9" s="1115">
        <f t="shared" si="0"/>
        <v>5.019755853040043E-3</v>
      </c>
      <c r="M9" s="1115">
        <f t="shared" si="0"/>
        <v>9.0489382300619307E-3</v>
      </c>
      <c r="N9" s="1112">
        <f t="shared" si="0"/>
        <v>1.0415271743193179E-2</v>
      </c>
      <c r="O9" s="1113">
        <f t="shared" si="0"/>
        <v>4.3974020957296533E-3</v>
      </c>
      <c r="P9" s="1113">
        <f t="shared" si="0"/>
        <v>9.0664434045155309E-3</v>
      </c>
      <c r="Q9" s="1114">
        <f t="shared" si="0"/>
        <v>8.6014009451352343E-3</v>
      </c>
      <c r="R9" s="1115">
        <f t="shared" si="0"/>
        <v>5.7424531521647016E-3</v>
      </c>
      <c r="S9" s="1115">
        <f t="shared" si="0"/>
        <v>7.9541677318721044E-3</v>
      </c>
      <c r="T9" s="1294">
        <f t="shared" si="0"/>
        <v>8.6743175541715879E-3</v>
      </c>
      <c r="U9" s="1295">
        <f t="shared" si="0"/>
        <v>4.3488102553192578E-3</v>
      </c>
      <c r="V9" s="1295">
        <f t="shared" si="0"/>
        <v>7.6811409922224339E-3</v>
      </c>
    </row>
    <row r="10" spans="1:60" ht="21" customHeight="1">
      <c r="A10" s="636"/>
      <c r="C10" s="1487" t="s">
        <v>286</v>
      </c>
      <c r="D10" s="663" t="s">
        <v>197</v>
      </c>
      <c r="E10" s="1116">
        <f>+G10-F10</f>
        <v>1714.5829999999999</v>
      </c>
      <c r="F10" s="1117">
        <v>428.97</v>
      </c>
      <c r="G10" s="1099">
        <v>2143.5529999999999</v>
      </c>
      <c r="H10" s="1118">
        <f>+J10-I10</f>
        <v>1599.925</v>
      </c>
      <c r="I10" s="1119">
        <v>435.76900000000001</v>
      </c>
      <c r="J10" s="1102">
        <v>2035.694</v>
      </c>
      <c r="K10" s="1118">
        <f>+M10-L10</f>
        <v>1651.91</v>
      </c>
      <c r="L10" s="1119">
        <v>435.8</v>
      </c>
      <c r="M10" s="1102">
        <v>2087.71</v>
      </c>
      <c r="N10" s="1116">
        <f>+P10-O10</f>
        <v>1597.6599999999999</v>
      </c>
      <c r="O10" s="1119">
        <v>453.04</v>
      </c>
      <c r="P10" s="1102">
        <v>2050.6999999999998</v>
      </c>
      <c r="Q10" s="1118">
        <f>+S10-R10</f>
        <v>1673.7</v>
      </c>
      <c r="R10" s="1119">
        <v>455.57</v>
      </c>
      <c r="S10" s="1102">
        <v>2129.27</v>
      </c>
      <c r="T10" s="1296">
        <f>+V10-U10</f>
        <v>1544.1959999999999</v>
      </c>
      <c r="U10" s="1297">
        <v>440.142</v>
      </c>
      <c r="V10" s="1288">
        <v>1984.338</v>
      </c>
      <c r="X10" s="669"/>
    </row>
    <row r="11" spans="1:60" ht="21" customHeight="1">
      <c r="A11" s="636"/>
      <c r="C11" s="1488"/>
      <c r="D11" s="661" t="s">
        <v>305</v>
      </c>
      <c r="E11" s="1103">
        <f>+E10/G30</f>
        <v>2.4297733484778331E-2</v>
      </c>
      <c r="F11" s="1104">
        <f>+F10/G30</f>
        <v>6.0790283893899337E-3</v>
      </c>
      <c r="G11" s="1104">
        <f>+G10/G30</f>
        <v>3.0376761874168264E-2</v>
      </c>
      <c r="H11" s="1105">
        <f>+H10/J30</f>
        <v>2.2109290350268478E-2</v>
      </c>
      <c r="I11" s="1106">
        <f>+I10/J30</f>
        <v>6.0218718668976013E-3</v>
      </c>
      <c r="J11" s="1106">
        <f>+J10/J30</f>
        <v>2.8131162217166081E-2</v>
      </c>
      <c r="K11" s="1105">
        <f>+K10/M30</f>
        <v>2.2278076288496849E-2</v>
      </c>
      <c r="L11" s="1106">
        <f>+L10/M30</f>
        <v>5.8773090825329014E-3</v>
      </c>
      <c r="M11" s="1106">
        <f>+M10/M30</f>
        <v>2.8155385371029747E-2</v>
      </c>
      <c r="N11" s="1103">
        <f>+N10/P30</f>
        <v>2.1349383789536335E-2</v>
      </c>
      <c r="O11" s="1104">
        <f>+O10/P30</f>
        <v>6.0539318954042423E-3</v>
      </c>
      <c r="P11" s="1104">
        <f>+P10/P30</f>
        <v>2.7403315684940577E-2</v>
      </c>
      <c r="Q11" s="1105">
        <f>+Q10/S30</f>
        <v>2.2019914359544403E-2</v>
      </c>
      <c r="R11" s="1106">
        <f>+R10/S30</f>
        <v>5.9936741260546355E-3</v>
      </c>
      <c r="S11" s="1106">
        <f>+S10/S30</f>
        <v>2.8013588485599039E-2</v>
      </c>
      <c r="T11" s="1289">
        <f>+T10/V30</f>
        <v>2.0164711462432837E-2</v>
      </c>
      <c r="U11" s="1290">
        <f>+U10/V30</f>
        <v>5.7475452808439572E-3</v>
      </c>
      <c r="V11" s="1290">
        <f>+V10/V30</f>
        <v>2.5912256743276796E-2</v>
      </c>
      <c r="X11" s="669"/>
    </row>
    <row r="12" spans="1:60" ht="21" customHeight="1">
      <c r="A12" s="636"/>
      <c r="C12" s="1488"/>
      <c r="D12" s="661" t="s">
        <v>205</v>
      </c>
      <c r="E12" s="1107">
        <f>+G12-F12</f>
        <v>22.742999999999999</v>
      </c>
      <c r="F12" s="1108">
        <v>1.0649999999999999</v>
      </c>
      <c r="G12" s="1109">
        <v>23.808</v>
      </c>
      <c r="H12" s="1110">
        <f>+J12-I12</f>
        <v>16.279</v>
      </c>
      <c r="I12" s="887">
        <v>1.095</v>
      </c>
      <c r="J12" s="1111">
        <v>17.373999999999999</v>
      </c>
      <c r="K12" s="1110">
        <f>+M12-L12</f>
        <v>18.86</v>
      </c>
      <c r="L12" s="887">
        <v>1.35</v>
      </c>
      <c r="M12" s="1111">
        <v>20.21</v>
      </c>
      <c r="N12" s="1107">
        <f>+P12-O12</f>
        <v>12.48</v>
      </c>
      <c r="O12" s="887">
        <v>0.85</v>
      </c>
      <c r="P12" s="1111">
        <v>13.33</v>
      </c>
      <c r="Q12" s="1110">
        <f>+S12-R12</f>
        <v>8.0100000000000016</v>
      </c>
      <c r="R12" s="887">
        <v>0.71</v>
      </c>
      <c r="S12" s="1111">
        <v>8.7200000000000006</v>
      </c>
      <c r="T12" s="1291">
        <f>+V12-U12</f>
        <v>9.6869999999999994</v>
      </c>
      <c r="U12" s="1292">
        <v>2.141</v>
      </c>
      <c r="V12" s="1293">
        <v>11.827999999999999</v>
      </c>
    </row>
    <row r="13" spans="1:60" ht="21" customHeight="1">
      <c r="A13" s="636"/>
      <c r="C13" s="1489"/>
      <c r="D13" s="662" t="s">
        <v>309</v>
      </c>
      <c r="E13" s="1112">
        <f t="shared" ref="E13:V13" si="1">E12/E10</f>
        <v>1.326444972334381E-2</v>
      </c>
      <c r="F13" s="1113">
        <f t="shared" si="1"/>
        <v>2.4826910972795299E-3</v>
      </c>
      <c r="G13" s="1113">
        <f t="shared" si="1"/>
        <v>1.1106793254003983E-2</v>
      </c>
      <c r="H13" s="1114">
        <f t="shared" si="1"/>
        <v>1.0174851946184978E-2</v>
      </c>
      <c r="I13" s="1115">
        <f t="shared" si="1"/>
        <v>2.5127992124267672E-3</v>
      </c>
      <c r="J13" s="1115">
        <f t="shared" si="1"/>
        <v>8.534681538580946E-3</v>
      </c>
      <c r="K13" s="1114">
        <f t="shared" si="1"/>
        <v>1.1417086887300155E-2</v>
      </c>
      <c r="L13" s="1115">
        <f t="shared" si="1"/>
        <v>3.0977512620468106E-3</v>
      </c>
      <c r="M13" s="1115">
        <f t="shared" si="1"/>
        <v>9.6804632827356286E-3</v>
      </c>
      <c r="N13" s="1112">
        <f t="shared" si="1"/>
        <v>7.8114242079040603E-3</v>
      </c>
      <c r="O13" s="1113">
        <f t="shared" si="1"/>
        <v>1.876214020837012E-3</v>
      </c>
      <c r="P13" s="1113">
        <f t="shared" si="1"/>
        <v>6.5002194372653244E-3</v>
      </c>
      <c r="Q13" s="1114">
        <f t="shared" si="1"/>
        <v>4.7858039075103073E-3</v>
      </c>
      <c r="R13" s="1115">
        <f t="shared" si="1"/>
        <v>1.5584871699190026E-3</v>
      </c>
      <c r="S13" s="1115">
        <f t="shared" si="1"/>
        <v>4.0953002672277352E-3</v>
      </c>
      <c r="T13" s="1294">
        <f t="shared" si="1"/>
        <v>6.2731673958487137E-3</v>
      </c>
      <c r="U13" s="1295">
        <f t="shared" si="1"/>
        <v>4.8643392359738451E-3</v>
      </c>
      <c r="V13" s="1295">
        <f t="shared" si="1"/>
        <v>5.9606780699659025E-3</v>
      </c>
    </row>
    <row r="14" spans="1:60" ht="21" customHeight="1">
      <c r="A14" s="636"/>
      <c r="C14" s="1487" t="s">
        <v>310</v>
      </c>
      <c r="D14" s="663" t="s">
        <v>197</v>
      </c>
      <c r="E14" s="1116">
        <f>+G14-F14</f>
        <v>6008.0220000000008</v>
      </c>
      <c r="F14" s="1117">
        <v>4803.74</v>
      </c>
      <c r="G14" s="1099">
        <v>10811.762000000001</v>
      </c>
      <c r="H14" s="1118">
        <f>+J14-I14</f>
        <v>6063.5469999999996</v>
      </c>
      <c r="I14" s="1119">
        <v>5007.6210000000001</v>
      </c>
      <c r="J14" s="1102">
        <v>11071.168</v>
      </c>
      <c r="K14" s="1118">
        <f>+M14-L14</f>
        <v>6154.8700000000008</v>
      </c>
      <c r="L14" s="1119">
        <v>5230.42</v>
      </c>
      <c r="M14" s="1102">
        <v>11385.29</v>
      </c>
      <c r="N14" s="1116">
        <f>+P14-O14</f>
        <v>6136.9</v>
      </c>
      <c r="O14" s="1119">
        <v>5430.98</v>
      </c>
      <c r="P14" s="1102">
        <v>11567.88</v>
      </c>
      <c r="Q14" s="1118">
        <f>+S14-R14</f>
        <v>6249.2499999999991</v>
      </c>
      <c r="R14" s="1119">
        <v>5478.88</v>
      </c>
      <c r="S14" s="1102">
        <v>11728.13</v>
      </c>
      <c r="T14" s="1296">
        <f>+V14-U14</f>
        <v>6107.3140000000003</v>
      </c>
      <c r="U14" s="1297">
        <v>5578.7430000000004</v>
      </c>
      <c r="V14" s="1288">
        <v>11686.057000000001</v>
      </c>
      <c r="X14" s="669"/>
    </row>
    <row r="15" spans="1:60" ht="21" customHeight="1">
      <c r="A15" s="636"/>
      <c r="C15" s="1488"/>
      <c r="D15" s="661" t="s">
        <v>305</v>
      </c>
      <c r="E15" s="1120">
        <f>+E14/G30</f>
        <v>8.5141003571530163E-2</v>
      </c>
      <c r="F15" s="1121">
        <f>+F14/G30</f>
        <v>6.8074857997640861E-2</v>
      </c>
      <c r="G15" s="1121">
        <f>+G14/G30</f>
        <v>0.15321586156917102</v>
      </c>
      <c r="H15" s="1122">
        <f>+H14/J30</f>
        <v>8.3791878478990806E-2</v>
      </c>
      <c r="I15" s="1123">
        <f>+I14/J30</f>
        <v>6.9200085412192316E-2</v>
      </c>
      <c r="J15" s="1123">
        <f>+J14/J30</f>
        <v>0.15299196389118314</v>
      </c>
      <c r="K15" s="1122">
        <f>+K14/M30</f>
        <v>8.3006134357065817E-2</v>
      </c>
      <c r="L15" s="1123">
        <f>+L14/M30</f>
        <v>7.0538767717902115E-2</v>
      </c>
      <c r="M15" s="1123">
        <f>+M14/M30</f>
        <v>0.15354490207496793</v>
      </c>
      <c r="N15" s="1120">
        <f>+N14/P30</f>
        <v>8.2006830851373599E-2</v>
      </c>
      <c r="O15" s="1121">
        <f>+O14/P30</f>
        <v>7.2573686750182165E-2</v>
      </c>
      <c r="P15" s="1121">
        <f>+P14/P30</f>
        <v>0.15458051760155575</v>
      </c>
      <c r="Q15" s="1122">
        <f>+Q14/S30</f>
        <v>8.2217810725567803E-2</v>
      </c>
      <c r="R15" s="1123">
        <f>+R14/S30</f>
        <v>7.2082492911645243E-2</v>
      </c>
      <c r="S15" s="1123">
        <f>+S14/S30</f>
        <v>0.15430030363721306</v>
      </c>
      <c r="T15" s="1298">
        <f>+T14/V30</f>
        <v>7.9751679592795582E-2</v>
      </c>
      <c r="U15" s="1299">
        <f>+U14/V30</f>
        <v>7.2849394065304524E-2</v>
      </c>
      <c r="V15" s="1299">
        <f>+V14/V30</f>
        <v>0.15260107365810011</v>
      </c>
      <c r="X15" s="669"/>
    </row>
    <row r="16" spans="1:60" ht="21" customHeight="1">
      <c r="A16" s="636"/>
      <c r="C16" s="1488"/>
      <c r="D16" s="661" t="s">
        <v>205</v>
      </c>
      <c r="E16" s="1107">
        <f>+G16-F16</f>
        <v>38.628999999999998</v>
      </c>
      <c r="F16" s="1108">
        <v>18.707000000000001</v>
      </c>
      <c r="G16" s="1109">
        <v>57.335999999999999</v>
      </c>
      <c r="H16" s="1110">
        <f>+J16-I16</f>
        <v>33.403999999999996</v>
      </c>
      <c r="I16" s="887">
        <v>20.190999999999999</v>
      </c>
      <c r="J16" s="1111">
        <v>53.594999999999999</v>
      </c>
      <c r="K16" s="1110">
        <f>+M16-L16</f>
        <v>24.86</v>
      </c>
      <c r="L16" s="887">
        <v>20.65</v>
      </c>
      <c r="M16" s="1111">
        <v>45.51</v>
      </c>
      <c r="N16" s="1107">
        <f>+P16-O16</f>
        <v>25.48</v>
      </c>
      <c r="O16" s="887">
        <v>19.690000000000001</v>
      </c>
      <c r="P16" s="1111">
        <v>45.17</v>
      </c>
      <c r="Q16" s="1110">
        <f>+S16-R16</f>
        <v>31.22</v>
      </c>
      <c r="R16" s="887">
        <v>23.29</v>
      </c>
      <c r="S16" s="1111">
        <v>54.51</v>
      </c>
      <c r="T16" s="1291">
        <f>+V16-U16</f>
        <v>23.830999999999996</v>
      </c>
      <c r="U16" s="1292">
        <v>21.201000000000001</v>
      </c>
      <c r="V16" s="1293">
        <f>45.532-0.5</f>
        <v>45.031999999999996</v>
      </c>
      <c r="X16" s="670"/>
    </row>
    <row r="17" spans="1:24" ht="21" customHeight="1">
      <c r="A17" s="636"/>
      <c r="C17" s="1489"/>
      <c r="D17" s="662" t="s">
        <v>309</v>
      </c>
      <c r="E17" s="1112">
        <f t="shared" ref="E17:V17" si="2">E16/E14</f>
        <v>6.4295703311339396E-3</v>
      </c>
      <c r="F17" s="1113">
        <f t="shared" si="2"/>
        <v>3.8942573911160891E-3</v>
      </c>
      <c r="G17" s="1113">
        <f t="shared" si="2"/>
        <v>5.3031134055670105E-3</v>
      </c>
      <c r="H17" s="1114">
        <f t="shared" si="2"/>
        <v>5.5089867366411114E-3</v>
      </c>
      <c r="I17" s="1115">
        <f t="shared" si="2"/>
        <v>4.0320543427707486E-3</v>
      </c>
      <c r="J17" s="1115">
        <f t="shared" si="2"/>
        <v>4.8409526438402883E-3</v>
      </c>
      <c r="K17" s="1114">
        <f t="shared" si="2"/>
        <v>4.0390779983980156E-3</v>
      </c>
      <c r="L17" s="1115">
        <f t="shared" si="2"/>
        <v>3.9480577085587772E-3</v>
      </c>
      <c r="M17" s="1115">
        <f t="shared" si="2"/>
        <v>3.9972631351507075E-3</v>
      </c>
      <c r="N17" s="1112">
        <f t="shared" si="2"/>
        <v>4.1519333865632484E-3</v>
      </c>
      <c r="O17" s="1113">
        <f t="shared" si="2"/>
        <v>3.6254966875223262E-3</v>
      </c>
      <c r="P17" s="1113">
        <f t="shared" si="2"/>
        <v>3.9047777120786182E-3</v>
      </c>
      <c r="Q17" s="1114">
        <f t="shared" si="2"/>
        <v>4.995799495939513E-3</v>
      </c>
      <c r="R17" s="1115">
        <f t="shared" si="2"/>
        <v>4.2508687907017494E-3</v>
      </c>
      <c r="S17" s="1115">
        <f t="shared" si="2"/>
        <v>4.6477997771170679E-3</v>
      </c>
      <c r="T17" s="1294">
        <f t="shared" si="2"/>
        <v>3.9020426983122193E-3</v>
      </c>
      <c r="U17" s="1295">
        <f t="shared" si="2"/>
        <v>3.8003184588356193E-3</v>
      </c>
      <c r="V17" s="1295">
        <f t="shared" si="2"/>
        <v>3.8534811185671944E-3</v>
      </c>
    </row>
    <row r="18" spans="1:24" ht="21" customHeight="1">
      <c r="A18" s="636"/>
      <c r="C18" s="1487" t="s">
        <v>289</v>
      </c>
      <c r="D18" s="663" t="s">
        <v>197</v>
      </c>
      <c r="E18" s="1116">
        <f>+G18-F18</f>
        <v>843.41800000000012</v>
      </c>
      <c r="F18" s="1117">
        <v>2614.498</v>
      </c>
      <c r="G18" s="1099">
        <v>3457.9160000000002</v>
      </c>
      <c r="H18" s="1118">
        <f>+J18-I18</f>
        <v>845.66000000000031</v>
      </c>
      <c r="I18" s="1119">
        <v>2688.6909999999998</v>
      </c>
      <c r="J18" s="1102">
        <v>3534.3510000000001</v>
      </c>
      <c r="K18" s="1118">
        <f>+M18-L18</f>
        <v>829.32000000000016</v>
      </c>
      <c r="L18" s="1119">
        <v>2736.83</v>
      </c>
      <c r="M18" s="1102">
        <v>3566.15</v>
      </c>
      <c r="N18" s="1116">
        <f>+P18-O18</f>
        <v>848.29</v>
      </c>
      <c r="O18" s="1119">
        <v>2780.26</v>
      </c>
      <c r="P18" s="1102">
        <v>3628.55</v>
      </c>
      <c r="Q18" s="1118">
        <f>+S18-R18</f>
        <v>919.73</v>
      </c>
      <c r="R18" s="1119">
        <v>2907.88</v>
      </c>
      <c r="S18" s="1102">
        <v>3827.61</v>
      </c>
      <c r="T18" s="1296">
        <f>+V18-U18</f>
        <v>951.82499999999982</v>
      </c>
      <c r="U18" s="1297">
        <v>2969.19</v>
      </c>
      <c r="V18" s="1288">
        <f>3921.515-0.5</f>
        <v>3921.0149999999999</v>
      </c>
      <c r="X18" s="669"/>
    </row>
    <row r="19" spans="1:24" ht="21" customHeight="1">
      <c r="A19" s="636"/>
      <c r="C19" s="1488"/>
      <c r="D19" s="661" t="s">
        <v>305</v>
      </c>
      <c r="E19" s="1120">
        <f>+E18/G30</f>
        <v>1.1952262316997645E-2</v>
      </c>
      <c r="F19" s="1121">
        <f>+F18/G30</f>
        <v>3.7050627237343411E-2</v>
      </c>
      <c r="G19" s="1121">
        <f>+G18/G30</f>
        <v>4.9002889554341053E-2</v>
      </c>
      <c r="H19" s="1122">
        <f>+H18/J30</f>
        <v>1.1686136836169226E-2</v>
      </c>
      <c r="I19" s="1123">
        <f>+I18/J30</f>
        <v>3.7154897874058908E-2</v>
      </c>
      <c r="J19" s="1123">
        <f>+J18/J30</f>
        <v>4.8841034710228139E-2</v>
      </c>
      <c r="K19" s="1122">
        <f>+K18/M30</f>
        <v>1.1184419385787488E-2</v>
      </c>
      <c r="L19" s="1123">
        <f>+L18/M30</f>
        <v>3.6909581955824965E-2</v>
      </c>
      <c r="M19" s="1123">
        <f>+M18/M30</f>
        <v>4.8094001341612451E-2</v>
      </c>
      <c r="N19" s="1120">
        <f>+N18/P30</f>
        <v>1.1335621330461912E-2</v>
      </c>
      <c r="O19" s="1121">
        <f>+O18/P30</f>
        <v>3.7152358934126349E-2</v>
      </c>
      <c r="P19" s="1121">
        <f>+P18/P30</f>
        <v>4.8487980264588261E-2</v>
      </c>
      <c r="Q19" s="1122">
        <f>+Q18/S30</f>
        <v>1.2100361972816977E-2</v>
      </c>
      <c r="R19" s="1123">
        <f>+R18/S30</f>
        <v>3.8257315270258697E-2</v>
      </c>
      <c r="S19" s="1123">
        <f>+S18/S30</f>
        <v>5.0357677243075674E-2</v>
      </c>
      <c r="T19" s="1298">
        <f>+T18/V30</f>
        <v>1.2429300741440941E-2</v>
      </c>
      <c r="U19" s="1299">
        <f>+U18/V30</f>
        <v>3.8772836885434855E-2</v>
      </c>
      <c r="V19" s="1299">
        <f>+V18/V30</f>
        <v>5.1202137626875796E-2</v>
      </c>
      <c r="X19" s="669"/>
    </row>
    <row r="20" spans="1:24" ht="21" customHeight="1">
      <c r="A20" s="636"/>
      <c r="C20" s="1488"/>
      <c r="D20" s="661" t="s">
        <v>205</v>
      </c>
      <c r="E20" s="1107">
        <f>+G20-F20</f>
        <v>8.897000000000002</v>
      </c>
      <c r="F20" s="1108">
        <v>11.523</v>
      </c>
      <c r="G20" s="1109">
        <v>20.420000000000002</v>
      </c>
      <c r="H20" s="1110">
        <f>+J20-I20</f>
        <v>12.917</v>
      </c>
      <c r="I20" s="887">
        <v>10.446</v>
      </c>
      <c r="J20" s="1111">
        <v>23.363</v>
      </c>
      <c r="K20" s="1110">
        <f>+M20-L20</f>
        <v>6.73</v>
      </c>
      <c r="L20" s="887">
        <v>11.16</v>
      </c>
      <c r="M20" s="1111">
        <v>17.89</v>
      </c>
      <c r="N20" s="1107">
        <f>+P20-O20</f>
        <v>0.33000000000000007</v>
      </c>
      <c r="O20" s="887">
        <v>10.61</v>
      </c>
      <c r="P20" s="1111">
        <v>10.94</v>
      </c>
      <c r="Q20" s="1110">
        <f>+S20-R20</f>
        <v>0.33999999999999986</v>
      </c>
      <c r="R20" s="887">
        <v>15.38</v>
      </c>
      <c r="S20" s="1111">
        <v>15.72</v>
      </c>
      <c r="T20" s="1291">
        <f>+V20-U20</f>
        <v>0.91000000000000014</v>
      </c>
      <c r="U20" s="1292">
        <v>11.794</v>
      </c>
      <c r="V20" s="1293">
        <v>12.704000000000001</v>
      </c>
    </row>
    <row r="21" spans="1:24" ht="21" customHeight="1">
      <c r="A21" s="636"/>
      <c r="C21" s="1489"/>
      <c r="D21" s="662" t="s">
        <v>309</v>
      </c>
      <c r="E21" s="1112">
        <f t="shared" ref="E21:V21" si="3">E20/E18</f>
        <v>1.0548743327744962E-2</v>
      </c>
      <c r="F21" s="1113">
        <f t="shared" si="3"/>
        <v>4.4073470318202572E-3</v>
      </c>
      <c r="G21" s="1113">
        <f t="shared" si="3"/>
        <v>5.9052909324575848E-3</v>
      </c>
      <c r="H21" s="1114">
        <f t="shared" si="3"/>
        <v>1.5274460184944298E-2</v>
      </c>
      <c r="I21" s="1115">
        <f t="shared" si="3"/>
        <v>3.8851619617129678E-3</v>
      </c>
      <c r="J21" s="1115">
        <f t="shared" si="3"/>
        <v>6.6102659300109126E-3</v>
      </c>
      <c r="K21" s="1114">
        <f t="shared" si="3"/>
        <v>8.1150822360488099E-3</v>
      </c>
      <c r="L21" s="1115">
        <f t="shared" si="3"/>
        <v>4.0777103437188277E-3</v>
      </c>
      <c r="M21" s="1115">
        <f t="shared" si="3"/>
        <v>5.0166145563142325E-3</v>
      </c>
      <c r="N21" s="1112">
        <f t="shared" si="3"/>
        <v>3.8901790661212567E-4</v>
      </c>
      <c r="O21" s="1113">
        <f t="shared" si="3"/>
        <v>3.8161898527475841E-3</v>
      </c>
      <c r="P21" s="1113">
        <f t="shared" si="3"/>
        <v>3.0149784349120167E-3</v>
      </c>
      <c r="Q21" s="1114">
        <f t="shared" si="3"/>
        <v>3.6967370858838989E-4</v>
      </c>
      <c r="R21" s="1115">
        <f t="shared" si="3"/>
        <v>5.2890765781256448E-3</v>
      </c>
      <c r="S21" s="1115">
        <f t="shared" si="3"/>
        <v>4.1070014970177211E-3</v>
      </c>
      <c r="T21" s="1294">
        <f t="shared" si="3"/>
        <v>9.5605809891524207E-4</v>
      </c>
      <c r="U21" s="1295">
        <f t="shared" si="3"/>
        <v>3.9721270784287971E-3</v>
      </c>
      <c r="V21" s="1295">
        <f t="shared" si="3"/>
        <v>3.2399774038099831E-3</v>
      </c>
    </row>
    <row r="22" spans="1:24" ht="21" customHeight="1">
      <c r="A22" s="636"/>
      <c r="C22" s="1492" t="s">
        <v>311</v>
      </c>
      <c r="D22" s="663" t="s">
        <v>197</v>
      </c>
      <c r="E22" s="1116">
        <f>+G22-F22</f>
        <v>5036.3139999999985</v>
      </c>
      <c r="F22" s="1117">
        <v>19106.255000000001</v>
      </c>
      <c r="G22" s="1099">
        <v>24142.569</v>
      </c>
      <c r="H22" s="1118">
        <f>+J22-I22</f>
        <v>5031.0619999999981</v>
      </c>
      <c r="I22" s="1124">
        <v>20105.115000000002</v>
      </c>
      <c r="J22" s="1102">
        <v>25136.177</v>
      </c>
      <c r="K22" s="1118">
        <f>+M22-L22</f>
        <v>5039.2800000000025</v>
      </c>
      <c r="L22" s="1119">
        <v>20814.55</v>
      </c>
      <c r="M22" s="1102">
        <v>25853.83</v>
      </c>
      <c r="N22" s="1116">
        <f>+P22-O22</f>
        <v>5155.8300000000017</v>
      </c>
      <c r="O22" s="1119">
        <v>21247.599999999999</v>
      </c>
      <c r="P22" s="1102">
        <v>26403.43</v>
      </c>
      <c r="Q22" s="1118">
        <f>+S22-R22</f>
        <v>5180.1399999999994</v>
      </c>
      <c r="R22" s="1119">
        <v>21693.32</v>
      </c>
      <c r="S22" s="1102">
        <v>26873.46</v>
      </c>
      <c r="T22" s="1296">
        <f>+V22-U22</f>
        <v>5344.752999999997</v>
      </c>
      <c r="U22" s="1297">
        <v>22293.348000000002</v>
      </c>
      <c r="V22" s="1288">
        <f>27638.601-0.5</f>
        <v>27638.100999999999</v>
      </c>
      <c r="X22" s="669"/>
    </row>
    <row r="23" spans="1:24" ht="21" customHeight="1">
      <c r="A23" s="636"/>
      <c r="C23" s="1493"/>
      <c r="D23" s="661" t="s">
        <v>305</v>
      </c>
      <c r="E23" s="1103">
        <f>+E22/G30</f>
        <v>7.1370715397071974E-2</v>
      </c>
      <c r="F23" s="1104">
        <f>+F22/G30</f>
        <v>0.27075894948346824</v>
      </c>
      <c r="G23" s="1104">
        <f>+G22/G30</f>
        <v>0.3421296648805402</v>
      </c>
      <c r="H23" s="1105">
        <f>+H22/J30</f>
        <v>6.9524015518353924E-2</v>
      </c>
      <c r="I23" s="1106">
        <f>+I22/J30</f>
        <v>0.27783166402208737</v>
      </c>
      <c r="J23" s="1106">
        <f>+J22/J30</f>
        <v>0.34735567954044128</v>
      </c>
      <c r="K23" s="1105">
        <f>+K22/M30</f>
        <v>6.7961005308458958E-2</v>
      </c>
      <c r="L23" s="1106">
        <f>+L22/M30</f>
        <v>0.28071028858154018</v>
      </c>
      <c r="M23" s="1106">
        <f>+M22/M30</f>
        <v>0.34867129388999912</v>
      </c>
      <c r="N23" s="1103">
        <f>+N22/P30</f>
        <v>6.8896882580527258E-2</v>
      </c>
      <c r="O23" s="1104">
        <f>+O22/P30</f>
        <v>0.28392972660425386</v>
      </c>
      <c r="P23" s="1104">
        <f>+P22/P30</f>
        <v>0.35282660918478109</v>
      </c>
      <c r="Q23" s="1105">
        <f>+Q22/S30</f>
        <v>6.8152141465286684E-2</v>
      </c>
      <c r="R23" s="1106">
        <f>+R22/S30</f>
        <v>0.28540661323665639</v>
      </c>
      <c r="S23" s="1106">
        <f>+S22/S30</f>
        <v>0.35355875470194309</v>
      </c>
      <c r="T23" s="1289">
        <f>+T22/V30</f>
        <v>6.979386171378002E-2</v>
      </c>
      <c r="U23" s="1290">
        <f>+U22/V30</f>
        <v>0.29111520166585347</v>
      </c>
      <c r="V23" s="1290">
        <f>+V22/V30</f>
        <v>0.36090906337963347</v>
      </c>
      <c r="X23" s="669"/>
    </row>
    <row r="24" spans="1:24" ht="21" customHeight="1">
      <c r="A24" s="636"/>
      <c r="C24" s="1493"/>
      <c r="D24" s="661" t="s">
        <v>205</v>
      </c>
      <c r="E24" s="1107">
        <f>+G24-F24</f>
        <v>5.0990000000000002</v>
      </c>
      <c r="F24" s="1108">
        <v>16.486000000000001</v>
      </c>
      <c r="G24" s="1109">
        <v>21.585000000000001</v>
      </c>
      <c r="H24" s="1110">
        <f>+J24-I24</f>
        <v>2.0499999999999989</v>
      </c>
      <c r="I24" s="887">
        <v>12.589</v>
      </c>
      <c r="J24" s="1111">
        <v>14.638999999999999</v>
      </c>
      <c r="K24" s="1110">
        <f>+M24-L24</f>
        <v>6.41</v>
      </c>
      <c r="L24" s="887">
        <v>18.68</v>
      </c>
      <c r="M24" s="1111">
        <v>25.09</v>
      </c>
      <c r="N24" s="1107">
        <f>+P24-O24</f>
        <v>1.6400000000000006</v>
      </c>
      <c r="O24" s="887">
        <v>18.75</v>
      </c>
      <c r="P24" s="1111">
        <v>20.39</v>
      </c>
      <c r="Q24" s="1110">
        <f>+S24-R24</f>
        <v>3.3000000000000007</v>
      </c>
      <c r="R24" s="887">
        <v>16.2</v>
      </c>
      <c r="S24" s="1111">
        <v>19.5</v>
      </c>
      <c r="T24" s="1291">
        <f>+V24-U24</f>
        <v>2.1920000000000002</v>
      </c>
      <c r="U24" s="1292">
        <v>18.657</v>
      </c>
      <c r="V24" s="1293">
        <f>20.349+0.5</f>
        <v>20.849</v>
      </c>
    </row>
    <row r="25" spans="1:24" ht="21" customHeight="1">
      <c r="A25" s="636"/>
      <c r="C25" s="1494"/>
      <c r="D25" s="662" t="s">
        <v>309</v>
      </c>
      <c r="E25" s="1112">
        <f t="shared" ref="E25:V25" si="4">E24/E22</f>
        <v>1.0124468013710029E-3</v>
      </c>
      <c r="F25" s="1113">
        <f t="shared" si="4"/>
        <v>8.6285878629799501E-4</v>
      </c>
      <c r="G25" s="1113">
        <f t="shared" si="4"/>
        <v>8.9406392501146007E-4</v>
      </c>
      <c r="H25" s="1114">
        <f t="shared" si="4"/>
        <v>4.0746864180962186E-4</v>
      </c>
      <c r="I25" s="1115">
        <f t="shared" si="4"/>
        <v>6.2615906449677104E-4</v>
      </c>
      <c r="J25" s="1115">
        <f t="shared" si="4"/>
        <v>5.8238768767422352E-4</v>
      </c>
      <c r="K25" s="1114">
        <f t="shared" si="4"/>
        <v>1.2720071121271287E-3</v>
      </c>
      <c r="L25" s="1115">
        <f t="shared" si="4"/>
        <v>8.9744914014475456E-4</v>
      </c>
      <c r="M25" s="1115">
        <f t="shared" si="4"/>
        <v>9.7045582801464996E-4</v>
      </c>
      <c r="N25" s="1112">
        <f t="shared" si="4"/>
        <v>3.1808651565315383E-4</v>
      </c>
      <c r="O25" s="1113">
        <f t="shared" si="4"/>
        <v>8.8245260641201841E-4</v>
      </c>
      <c r="P25" s="1113">
        <f t="shared" si="4"/>
        <v>7.7224815109249063E-4</v>
      </c>
      <c r="Q25" s="1114">
        <f t="shared" si="4"/>
        <v>6.3704841954078479E-4</v>
      </c>
      <c r="R25" s="1115">
        <f t="shared" si="4"/>
        <v>7.4677366120077518E-4</v>
      </c>
      <c r="S25" s="1115">
        <f t="shared" si="4"/>
        <v>7.2562297523281333E-4</v>
      </c>
      <c r="T25" s="1294">
        <f t="shared" si="4"/>
        <v>4.101218522165573E-4</v>
      </c>
      <c r="U25" s="1295">
        <f t="shared" si="4"/>
        <v>8.3688641113932279E-4</v>
      </c>
      <c r="V25" s="1295">
        <f t="shared" si="4"/>
        <v>7.5435718249962261E-4</v>
      </c>
    </row>
    <row r="26" spans="1:24" ht="21" customHeight="1">
      <c r="A26" s="636"/>
      <c r="C26" s="1487" t="s">
        <v>39</v>
      </c>
      <c r="D26" s="663" t="s">
        <v>197</v>
      </c>
      <c r="E26" s="1116">
        <f t="shared" ref="E26:V26" si="5">E30-SUM(E6,E10,E14,E18,E22)</f>
        <v>6509.7890000000007</v>
      </c>
      <c r="F26" s="1117">
        <f t="shared" si="5"/>
        <v>4609.2559999999976</v>
      </c>
      <c r="G26" s="1117">
        <f t="shared" si="5"/>
        <v>11119.044999999998</v>
      </c>
      <c r="H26" s="1118">
        <f t="shared" si="5"/>
        <v>6605.0960000000086</v>
      </c>
      <c r="I26" s="1119">
        <f t="shared" si="5"/>
        <v>4821.3669999999984</v>
      </c>
      <c r="J26" s="1119">
        <f t="shared" si="5"/>
        <v>11426.463000000003</v>
      </c>
      <c r="K26" s="1118">
        <f t="shared" si="5"/>
        <v>6681.0699999999961</v>
      </c>
      <c r="L26" s="1119">
        <f t="shared" si="5"/>
        <v>5187.6200000000026</v>
      </c>
      <c r="M26" s="1119">
        <f t="shared" si="5"/>
        <v>11868.689999999995</v>
      </c>
      <c r="N26" s="1118">
        <f t="shared" si="5"/>
        <v>6648.6519999999946</v>
      </c>
      <c r="O26" s="1119">
        <f t="shared" si="5"/>
        <v>5362.1199999999953</v>
      </c>
      <c r="P26" s="1119">
        <f t="shared" si="5"/>
        <v>12010.77199999999</v>
      </c>
      <c r="Q26" s="1118">
        <f t="shared" si="5"/>
        <v>6762.6100000000006</v>
      </c>
      <c r="R26" s="1119">
        <f t="shared" si="5"/>
        <v>5403.1599999999962</v>
      </c>
      <c r="S26" s="1119">
        <f t="shared" si="5"/>
        <v>12165.770000000004</v>
      </c>
      <c r="T26" s="1296">
        <f t="shared" si="5"/>
        <v>6834.8079999999936</v>
      </c>
      <c r="U26" s="1297">
        <f t="shared" si="5"/>
        <v>5640.0080000000016</v>
      </c>
      <c r="V26" s="1297">
        <f t="shared" si="5"/>
        <v>12474.815999999992</v>
      </c>
      <c r="X26" s="669"/>
    </row>
    <row r="27" spans="1:24" ht="21" customHeight="1">
      <c r="A27" s="636"/>
      <c r="C27" s="1488"/>
      <c r="D27" s="661" t="s">
        <v>305</v>
      </c>
      <c r="E27" s="1120">
        <f>+E26/G30</f>
        <v>9.2251654288034848E-2</v>
      </c>
      <c r="F27" s="1121">
        <f>+F26/G30</f>
        <v>6.5318782380972731E-2</v>
      </c>
      <c r="G27" s="1121">
        <f>+G26/G30</f>
        <v>0.15757043666900758</v>
      </c>
      <c r="H27" s="1122">
        <f>+H26/J30</f>
        <v>9.1275519324591547E-2</v>
      </c>
      <c r="I27" s="1123">
        <f>+I26/J30</f>
        <v>6.6626249910591337E-2</v>
      </c>
      <c r="J27" s="1123">
        <f>+J26/J30</f>
        <v>0.15790176923518284</v>
      </c>
      <c r="K27" s="1122">
        <f>+K26/M30</f>
        <v>9.0102600716012088E-2</v>
      </c>
      <c r="L27" s="1123">
        <f>+L26/M30</f>
        <v>6.9961556087033833E-2</v>
      </c>
      <c r="M27" s="1123">
        <f>+M26/M30</f>
        <v>0.16006415680304589</v>
      </c>
      <c r="N27" s="1122">
        <f>+N26/P30</f>
        <v>8.8845325808412451E-2</v>
      </c>
      <c r="O27" s="1123">
        <f>+O26/P30</f>
        <v>7.1653516896929559E-2</v>
      </c>
      <c r="P27" s="1123">
        <f>+P26/P30</f>
        <v>0.16049884270534201</v>
      </c>
      <c r="Q27" s="1122">
        <f>+Q26/S30</f>
        <v>8.8971794853915626E-2</v>
      </c>
      <c r="R27" s="1123">
        <f>+R26/S30</f>
        <v>7.1086288146570989E-2</v>
      </c>
      <c r="S27" s="1123">
        <f>+S26/S30</f>
        <v>0.16005808300048671</v>
      </c>
      <c r="T27" s="1298">
        <f>+T26/V30</f>
        <v>8.9251578958323641E-2</v>
      </c>
      <c r="U27" s="1299">
        <f>+U26/V30</f>
        <v>7.3649416243671759E-2</v>
      </c>
      <c r="V27" s="1299">
        <f>+V26/V30</f>
        <v>0.16290099520199536</v>
      </c>
      <c r="X27" s="669"/>
    </row>
    <row r="28" spans="1:24" ht="21" customHeight="1">
      <c r="A28" s="636"/>
      <c r="C28" s="1488"/>
      <c r="D28" s="661" t="s">
        <v>205</v>
      </c>
      <c r="E28" s="1107">
        <f t="shared" ref="E28:V28" si="6">E32-SUM(E8,E12,E16,E20,E24)</f>
        <v>53.211999999999989</v>
      </c>
      <c r="F28" s="1108">
        <f t="shared" si="6"/>
        <v>12.450999999999993</v>
      </c>
      <c r="G28" s="1108">
        <f t="shared" si="6"/>
        <v>65.663000000000011</v>
      </c>
      <c r="H28" s="1110">
        <f t="shared" si="6"/>
        <v>38.837999999999965</v>
      </c>
      <c r="I28" s="887">
        <f t="shared" si="6"/>
        <v>9.8789999999999978</v>
      </c>
      <c r="J28" s="887">
        <f t="shared" si="6"/>
        <v>48.716999999999985</v>
      </c>
      <c r="K28" s="1110">
        <f t="shared" si="6"/>
        <v>113.19</v>
      </c>
      <c r="L28" s="887">
        <f t="shared" si="6"/>
        <v>14.259999999999991</v>
      </c>
      <c r="M28" s="887">
        <f t="shared" si="6"/>
        <v>127.44999999999999</v>
      </c>
      <c r="N28" s="1110">
        <f t="shared" si="6"/>
        <v>43.128999999999991</v>
      </c>
      <c r="O28" s="887">
        <f t="shared" si="6"/>
        <v>10.543000000000006</v>
      </c>
      <c r="P28" s="887">
        <f t="shared" si="6"/>
        <v>53.671999999999969</v>
      </c>
      <c r="Q28" s="1110">
        <f t="shared" si="6"/>
        <v>40.75</v>
      </c>
      <c r="R28" s="887">
        <f t="shared" si="6"/>
        <v>12.269999999999996</v>
      </c>
      <c r="S28" s="887">
        <f t="shared" si="6"/>
        <v>53.020000000000039</v>
      </c>
      <c r="T28" s="1291">
        <f t="shared" si="6"/>
        <v>36.125</v>
      </c>
      <c r="U28" s="1292">
        <f t="shared" si="6"/>
        <v>22.001999999999995</v>
      </c>
      <c r="V28" s="1292">
        <f t="shared" si="6"/>
        <v>58.12700000000001</v>
      </c>
    </row>
    <row r="29" spans="1:24" ht="21" customHeight="1">
      <c r="A29" s="636"/>
      <c r="C29" s="1489"/>
      <c r="D29" s="662" t="s">
        <v>309</v>
      </c>
      <c r="E29" s="1112">
        <f t="shared" ref="E29:V29" si="7">E28/E26</f>
        <v>8.1741512666539552E-3</v>
      </c>
      <c r="F29" s="1113">
        <f t="shared" si="7"/>
        <v>2.7013036377237453E-3</v>
      </c>
      <c r="G29" s="1113">
        <f t="shared" si="7"/>
        <v>5.9054532111345913E-3</v>
      </c>
      <c r="H29" s="1114">
        <f t="shared" si="7"/>
        <v>5.8800053776659591E-3</v>
      </c>
      <c r="I29" s="1115">
        <f t="shared" si="7"/>
        <v>2.0490039443170371E-3</v>
      </c>
      <c r="J29" s="1115">
        <f t="shared" si="7"/>
        <v>4.2635240668962892E-3</v>
      </c>
      <c r="K29" s="1114">
        <f t="shared" si="7"/>
        <v>1.6941897031463534E-2</v>
      </c>
      <c r="L29" s="1115">
        <f t="shared" si="7"/>
        <v>2.7488520747471832E-3</v>
      </c>
      <c r="M29" s="1115">
        <f t="shared" si="7"/>
        <v>1.0738337592438595E-2</v>
      </c>
      <c r="N29" s="1114">
        <f t="shared" si="7"/>
        <v>6.4868788440122938E-3</v>
      </c>
      <c r="O29" s="1115">
        <f t="shared" si="7"/>
        <v>1.9661999358462725E-3</v>
      </c>
      <c r="P29" s="1115">
        <f t="shared" si="7"/>
        <v>4.4686553037556632E-3</v>
      </c>
      <c r="Q29" s="1114">
        <f t="shared" si="7"/>
        <v>6.0257799873125904E-3</v>
      </c>
      <c r="R29" s="1115">
        <f t="shared" si="7"/>
        <v>2.2708933290889045E-3</v>
      </c>
      <c r="S29" s="1115">
        <f t="shared" si="7"/>
        <v>4.3581294073453646E-3</v>
      </c>
      <c r="T29" s="1294">
        <f t="shared" si="7"/>
        <v>5.2854447410958776E-3</v>
      </c>
      <c r="U29" s="1295">
        <f t="shared" si="7"/>
        <v>3.901058296371209E-3</v>
      </c>
      <c r="V29" s="1295">
        <f t="shared" si="7"/>
        <v>4.6595476839097309E-3</v>
      </c>
    </row>
    <row r="30" spans="1:24" ht="21" customHeight="1">
      <c r="A30" s="636"/>
      <c r="C30" s="1487" t="s">
        <v>9</v>
      </c>
      <c r="D30" s="664" t="s">
        <v>197</v>
      </c>
      <c r="E30" s="1125">
        <f>+G30-F30</f>
        <v>34985.612000000001</v>
      </c>
      <c r="F30" s="1126">
        <v>35579.940999999999</v>
      </c>
      <c r="G30" s="1126">
        <v>70565.553</v>
      </c>
      <c r="H30" s="1127">
        <f>+J30-I30</f>
        <v>35139.312000000005</v>
      </c>
      <c r="I30" s="1128">
        <v>37225.063999999998</v>
      </c>
      <c r="J30" s="1129">
        <v>72364.376000000004</v>
      </c>
      <c r="K30" s="1127">
        <f>+M30-L30</f>
        <v>35505.11</v>
      </c>
      <c r="L30" s="1128">
        <v>38644.47</v>
      </c>
      <c r="M30" s="1128">
        <v>74149.58</v>
      </c>
      <c r="N30" s="1127">
        <f>+P30-O30</f>
        <v>35262.699999999997</v>
      </c>
      <c r="O30" s="1128">
        <v>39571.31</v>
      </c>
      <c r="P30" s="1128">
        <v>74834.009999999995</v>
      </c>
      <c r="Q30" s="1127">
        <f>+S30-R30</f>
        <v>35703.93</v>
      </c>
      <c r="R30" s="1128">
        <v>40304.54</v>
      </c>
      <c r="S30" s="1128">
        <v>76008.47</v>
      </c>
      <c r="T30" s="1300">
        <f>+V30-U30</f>
        <v>35323.866999999991</v>
      </c>
      <c r="U30" s="1301">
        <v>41255.26</v>
      </c>
      <c r="V30" s="1301">
        <v>76579.126999999993</v>
      </c>
      <c r="X30" s="669"/>
    </row>
    <row r="31" spans="1:24" ht="21" customHeight="1">
      <c r="A31" s="636"/>
      <c r="C31" s="1488"/>
      <c r="D31" s="661" t="s">
        <v>305</v>
      </c>
      <c r="E31" s="1103">
        <f>+E30/G30</f>
        <v>0.49578881639317701</v>
      </c>
      <c r="F31" s="1104">
        <f>+F30/G30</f>
        <v>0.50421118360682304</v>
      </c>
      <c r="G31" s="1104">
        <f>+G30/G30</f>
        <v>1</v>
      </c>
      <c r="H31" s="1105">
        <f>+H30/J30</f>
        <v>0.48558854428593434</v>
      </c>
      <c r="I31" s="1106">
        <f>+I30/J30</f>
        <v>0.51441145571406566</v>
      </c>
      <c r="J31" s="1106">
        <f>+J30/J30</f>
        <v>1</v>
      </c>
      <c r="K31" s="1105">
        <f>+K30/M30</f>
        <v>0.4788308983004354</v>
      </c>
      <c r="L31" s="1106">
        <f>+L30/M30</f>
        <v>0.52116910169956454</v>
      </c>
      <c r="M31" s="1106">
        <f>+M30/M30</f>
        <v>1</v>
      </c>
      <c r="N31" s="1105">
        <f>+N30/P30</f>
        <v>0.47121222021912229</v>
      </c>
      <c r="O31" s="1106">
        <f>+O30/P30</f>
        <v>0.52878777978087776</v>
      </c>
      <c r="P31" s="1106">
        <f>+P30/P30</f>
        <v>1</v>
      </c>
      <c r="Q31" s="1105">
        <f>+Q30/S30</f>
        <v>0.46973620176803982</v>
      </c>
      <c r="R31" s="1106">
        <f>+R30/S30</f>
        <v>0.53026379823196024</v>
      </c>
      <c r="S31" s="1106">
        <f>+S30/S30</f>
        <v>1</v>
      </c>
      <c r="T31" s="1289">
        <f>+T30/V30</f>
        <v>0.46127278259518412</v>
      </c>
      <c r="U31" s="1290">
        <f>+U30/V30</f>
        <v>0.53872721740481588</v>
      </c>
      <c r="V31" s="1290">
        <f>+V30/V30</f>
        <v>1</v>
      </c>
      <c r="X31" s="669"/>
    </row>
    <row r="32" spans="1:24" ht="21" customHeight="1">
      <c r="A32" s="636"/>
      <c r="C32" s="1488"/>
      <c r="D32" s="665" t="s">
        <v>205</v>
      </c>
      <c r="E32" s="1130">
        <f>+G32-F32</f>
        <v>324.166</v>
      </c>
      <c r="F32" s="1131">
        <v>83.617999999999995</v>
      </c>
      <c r="G32" s="1131">
        <v>407.78399999999999</v>
      </c>
      <c r="H32" s="1132">
        <f>+J32-I32</f>
        <v>266.07099999999997</v>
      </c>
      <c r="I32" s="1133">
        <v>68.590999999999994</v>
      </c>
      <c r="J32" s="1134">
        <v>334.66199999999998</v>
      </c>
      <c r="K32" s="1132">
        <f>+M32-L32</f>
        <v>324.20999999999998</v>
      </c>
      <c r="L32" s="1133">
        <v>87.38</v>
      </c>
      <c r="M32" s="1133">
        <v>411.59</v>
      </c>
      <c r="N32" s="1132">
        <f>+P32-O32</f>
        <v>237.98999999999998</v>
      </c>
      <c r="O32" s="1133">
        <v>79.34</v>
      </c>
      <c r="P32" s="1133">
        <v>317.33</v>
      </c>
      <c r="Q32" s="1132">
        <f>+S32-R32</f>
        <v>211.94</v>
      </c>
      <c r="R32" s="1133">
        <v>92.92</v>
      </c>
      <c r="S32" s="1133">
        <v>304.86</v>
      </c>
      <c r="T32" s="1302">
        <f>+V32-U32</f>
        <v>198.87799999999999</v>
      </c>
      <c r="U32" s="1303">
        <v>94.641999999999996</v>
      </c>
      <c r="V32" s="1303">
        <v>293.52</v>
      </c>
    </row>
    <row r="33" spans="1:22" ht="21" customHeight="1" thickBot="1">
      <c r="A33" s="636"/>
      <c r="C33" s="1490"/>
      <c r="D33" s="666" t="s">
        <v>309</v>
      </c>
      <c r="E33" s="1135">
        <f t="shared" ref="E33:V33" si="8">E32/E30</f>
        <v>9.2656947090135229E-3</v>
      </c>
      <c r="F33" s="1136">
        <f t="shared" si="8"/>
        <v>2.3501444254783897E-3</v>
      </c>
      <c r="G33" s="1136">
        <f t="shared" si="8"/>
        <v>5.7787969152597726E-3</v>
      </c>
      <c r="H33" s="1137">
        <f t="shared" si="8"/>
        <v>7.5718898537341858E-3</v>
      </c>
      <c r="I33" s="1138">
        <f t="shared" si="8"/>
        <v>1.8426026077483708E-3</v>
      </c>
      <c r="J33" s="1138">
        <f t="shared" si="8"/>
        <v>4.6246788613225924E-3</v>
      </c>
      <c r="K33" s="1137">
        <f t="shared" si="8"/>
        <v>9.1313616547026612E-3</v>
      </c>
      <c r="L33" s="1138">
        <f t="shared" si="8"/>
        <v>2.2611255892498977E-3</v>
      </c>
      <c r="M33" s="1138">
        <f t="shared" si="8"/>
        <v>5.5508068960066935E-3</v>
      </c>
      <c r="N33" s="1135">
        <f t="shared" si="8"/>
        <v>6.7490577862727467E-3</v>
      </c>
      <c r="O33" s="1136">
        <f t="shared" si="8"/>
        <v>2.004987957184132E-3</v>
      </c>
      <c r="P33" s="1136">
        <f t="shared" si="8"/>
        <v>4.2404516342235306E-3</v>
      </c>
      <c r="Q33" s="1137">
        <f t="shared" si="8"/>
        <v>5.936041214510559E-3</v>
      </c>
      <c r="R33" s="1138">
        <f t="shared" si="8"/>
        <v>2.3054474756441829E-3</v>
      </c>
      <c r="S33" s="1138">
        <f t="shared" si="8"/>
        <v>4.0108687887021009E-3</v>
      </c>
      <c r="T33" s="1304">
        <f t="shared" si="8"/>
        <v>5.6301310385977856E-3</v>
      </c>
      <c r="U33" s="1305">
        <f t="shared" si="8"/>
        <v>2.2940589878720917E-3</v>
      </c>
      <c r="V33" s="1305">
        <f t="shared" si="8"/>
        <v>3.8328982256483545E-3</v>
      </c>
    </row>
    <row r="34" spans="1:22">
      <c r="A34" s="636"/>
      <c r="Q34" s="822"/>
      <c r="T34" s="822"/>
    </row>
    <row r="35" spans="1:22">
      <c r="A35" s="636"/>
      <c r="C35" s="622" t="s">
        <v>312</v>
      </c>
    </row>
    <row r="36" spans="1:22">
      <c r="A36" s="636"/>
    </row>
    <row r="37" spans="1:22">
      <c r="A37" s="636"/>
      <c r="C37" s="626"/>
    </row>
  </sheetData>
  <mergeCells count="13">
    <mergeCell ref="C26:C29"/>
    <mergeCell ref="C30:C33"/>
    <mergeCell ref="C6:C9"/>
    <mergeCell ref="C10:C13"/>
    <mergeCell ref="C22:C25"/>
    <mergeCell ref="C14:C17"/>
    <mergeCell ref="C18:C21"/>
    <mergeCell ref="T4:V4"/>
    <mergeCell ref="Q4:S4"/>
    <mergeCell ref="E4:G4"/>
    <mergeCell ref="H4:J4"/>
    <mergeCell ref="K4:M4"/>
    <mergeCell ref="N4:P4"/>
  </mergeCells>
  <phoneticPr fontId="3" type="noConversion"/>
  <pageMargins left="0" right="0" top="0.62992125984251968" bottom="0" header="0" footer="0"/>
  <pageSetup paperSize="9" scale="64" orientation="landscape" useFirstPageNumber="1" verticalDpi="0" r:id="rId1"/>
  <headerFooter>
    <oddHeader>&amp;R&amp;"Trebuchet MS,보통"&amp;12
www.wooribank.com</oddHeader>
    <oddFooter>&amp;R&amp;"Trebuchet MS,보통"Page  18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showGridLines="0" view="pageBreakPreview" zoomScale="90" zoomScaleNormal="100" zoomScaleSheetLayoutView="90" workbookViewId="0"/>
  </sheetViews>
  <sheetFormatPr defaultRowHeight="15"/>
  <cols>
    <col min="1" max="1" width="16.7109375" style="135" customWidth="1"/>
    <col min="2" max="2" width="1.85546875" style="135" customWidth="1"/>
    <col min="3" max="3" width="2.28515625" style="135" customWidth="1"/>
    <col min="4" max="4" width="3" style="99" customWidth="1"/>
    <col min="5" max="5" width="24.7109375" style="99" customWidth="1"/>
    <col min="6" max="6" width="0.5703125" style="119" customWidth="1"/>
    <col min="7" max="7" width="4.7109375" style="119" customWidth="1"/>
    <col min="8" max="8" width="3" style="99" customWidth="1"/>
    <col min="9" max="9" width="2.28515625" style="99" customWidth="1"/>
    <col min="10" max="10" width="3" style="99" customWidth="1"/>
    <col min="11" max="11" width="27.7109375" style="99" customWidth="1"/>
    <col min="12" max="12" width="3.85546875" style="105" customWidth="1"/>
    <col min="13" max="13" width="1.42578125" style="105" customWidth="1"/>
    <col min="14" max="14" width="3" style="116" customWidth="1"/>
    <col min="15" max="15" width="2.28515625" style="116" customWidth="1"/>
    <col min="16" max="16" width="3" style="116" customWidth="1"/>
    <col min="17" max="17" width="26.140625" style="116" customWidth="1"/>
    <col min="18" max="18" width="4.28515625" style="105" customWidth="1"/>
    <col min="19" max="19" width="3" style="99" customWidth="1"/>
    <col min="20" max="20" width="2.28515625" style="99" customWidth="1"/>
    <col min="21" max="21" width="3" style="99" customWidth="1"/>
    <col min="22" max="22" width="22.7109375" style="99" customWidth="1"/>
    <col min="23" max="23" width="4.28515625" style="105" customWidth="1"/>
    <col min="24" max="24" width="2.28515625" style="99" customWidth="1"/>
    <col min="25" max="16384" width="9.140625" style="99"/>
  </cols>
  <sheetData>
    <row r="1" spans="1:24" s="133" customFormat="1" ht="38.25" customHeight="1">
      <c r="A1" s="63"/>
      <c r="B1" s="126"/>
      <c r="C1" s="126"/>
      <c r="D1" s="127" t="s">
        <v>14</v>
      </c>
      <c r="E1" s="128"/>
      <c r="F1" s="129"/>
      <c r="G1" s="129"/>
      <c r="H1" s="128"/>
      <c r="I1" s="128"/>
      <c r="J1" s="128"/>
      <c r="K1" s="128"/>
      <c r="L1" s="130"/>
      <c r="M1" s="130"/>
      <c r="N1" s="128"/>
      <c r="O1" s="128"/>
      <c r="P1" s="128"/>
      <c r="Q1" s="128"/>
      <c r="R1" s="130"/>
      <c r="S1" s="131"/>
      <c r="T1" s="131"/>
      <c r="U1" s="131"/>
      <c r="V1" s="131"/>
      <c r="W1" s="132"/>
    </row>
    <row r="2" spans="1:24" ht="9" customHeight="1">
      <c r="A2" s="134"/>
      <c r="R2" s="136"/>
    </row>
    <row r="3" spans="1:24" ht="12.75" customHeight="1">
      <c r="A3" s="134"/>
      <c r="D3" s="104"/>
      <c r="R3" s="136"/>
    </row>
    <row r="4" spans="1:24" ht="27" customHeight="1">
      <c r="A4" s="137"/>
      <c r="B4" s="138"/>
      <c r="C4" s="1439" t="s">
        <v>36</v>
      </c>
      <c r="D4" s="1439"/>
      <c r="E4" s="1439"/>
      <c r="F4" s="1439"/>
      <c r="G4" s="87"/>
      <c r="H4" s="95"/>
      <c r="I4" s="87" t="s">
        <v>37</v>
      </c>
      <c r="J4" s="87"/>
      <c r="K4" s="87"/>
      <c r="L4" s="87"/>
      <c r="M4" s="87"/>
      <c r="N4" s="96"/>
      <c r="O4" s="87" t="s">
        <v>38</v>
      </c>
      <c r="P4" s="87"/>
      <c r="Q4" s="87"/>
      <c r="R4" s="87"/>
      <c r="S4" s="97"/>
      <c r="T4" s="87" t="s">
        <v>39</v>
      </c>
      <c r="U4" s="87"/>
      <c r="V4" s="87"/>
      <c r="W4" s="87"/>
      <c r="X4" s="103"/>
    </row>
    <row r="5" spans="1:24" ht="18" customHeight="1">
      <c r="A5" s="137"/>
      <c r="B5" s="138"/>
      <c r="C5" s="138"/>
      <c r="D5" s="90"/>
      <c r="E5" s="103"/>
      <c r="F5" s="109"/>
      <c r="G5" s="109"/>
      <c r="H5" s="103"/>
      <c r="I5" s="103"/>
      <c r="J5" s="103"/>
      <c r="K5" s="103"/>
      <c r="N5" s="99"/>
      <c r="O5" s="99"/>
      <c r="P5" s="103"/>
      <c r="Q5" s="103"/>
      <c r="R5" s="120"/>
      <c r="T5" s="90"/>
      <c r="U5" s="90"/>
      <c r="V5" s="90"/>
      <c r="W5" s="139"/>
      <c r="X5" s="103"/>
    </row>
    <row r="6" spans="1:24" ht="18" customHeight="1">
      <c r="A6" s="137"/>
      <c r="B6" s="138"/>
      <c r="C6" s="138"/>
      <c r="D6" s="91" t="s">
        <v>35</v>
      </c>
      <c r="E6" s="92"/>
      <c r="F6" s="93"/>
      <c r="G6" s="94"/>
      <c r="H6" s="165"/>
      <c r="I6" s="165"/>
      <c r="J6" s="91" t="s">
        <v>40</v>
      </c>
      <c r="K6" s="92"/>
      <c r="L6" s="93"/>
      <c r="M6" s="94"/>
      <c r="N6" s="98"/>
      <c r="O6" s="98"/>
      <c r="P6" s="91" t="s">
        <v>41</v>
      </c>
      <c r="Q6" s="92"/>
      <c r="R6" s="94"/>
      <c r="S6" s="98"/>
      <c r="T6" s="98"/>
      <c r="U6" s="91" t="s">
        <v>42</v>
      </c>
      <c r="V6" s="92"/>
      <c r="W6" s="94"/>
      <c r="X6" s="98"/>
    </row>
    <row r="7" spans="1:24" ht="18" customHeight="1">
      <c r="A7" s="137"/>
      <c r="E7" s="67" t="s">
        <v>396</v>
      </c>
      <c r="F7" s="100"/>
      <c r="G7" s="88" t="s">
        <v>16</v>
      </c>
      <c r="H7" s="151"/>
      <c r="I7" s="151"/>
      <c r="J7" s="102"/>
      <c r="K7" s="67" t="s">
        <v>399</v>
      </c>
      <c r="L7" s="105" t="s">
        <v>23</v>
      </c>
      <c r="M7" s="152"/>
      <c r="N7" s="99"/>
      <c r="O7" s="99"/>
      <c r="P7" s="103"/>
      <c r="Q7" s="67" t="s">
        <v>409</v>
      </c>
      <c r="R7" s="109" t="s">
        <v>21</v>
      </c>
      <c r="T7" s="898"/>
      <c r="U7" s="141"/>
      <c r="V7" s="67" t="s">
        <v>411</v>
      </c>
      <c r="W7" s="119" t="s">
        <v>8</v>
      </c>
    </row>
    <row r="8" spans="1:24" ht="18" customHeight="1">
      <c r="A8" s="137"/>
      <c r="B8" s="142"/>
      <c r="C8" s="142"/>
      <c r="E8" s="67" t="s">
        <v>397</v>
      </c>
      <c r="F8" s="100"/>
      <c r="G8" s="88" t="s">
        <v>17</v>
      </c>
      <c r="H8" s="100"/>
      <c r="I8" s="151"/>
      <c r="J8" s="104"/>
      <c r="K8" s="153"/>
      <c r="L8" s="154"/>
      <c r="M8" s="154"/>
      <c r="N8" s="99"/>
      <c r="O8" s="99"/>
      <c r="P8" s="103"/>
      <c r="Q8" s="67" t="s">
        <v>410</v>
      </c>
      <c r="R8" s="109" t="s">
        <v>32</v>
      </c>
      <c r="S8" s="155"/>
      <c r="U8" s="102"/>
      <c r="V8" s="143"/>
      <c r="X8" s="155"/>
    </row>
    <row r="9" spans="1:24" ht="18" customHeight="1">
      <c r="A9" s="137"/>
      <c r="B9" s="142"/>
      <c r="C9" s="142"/>
      <c r="E9" s="67" t="s">
        <v>398</v>
      </c>
      <c r="F9" s="100"/>
      <c r="G9" s="156" t="s">
        <v>22</v>
      </c>
      <c r="H9" s="151"/>
      <c r="I9" s="151"/>
      <c r="J9" s="102"/>
      <c r="K9" s="157"/>
      <c r="L9" s="106"/>
      <c r="M9" s="106"/>
      <c r="N9" s="99"/>
      <c r="O9" s="99"/>
      <c r="P9" s="102"/>
      <c r="Q9" s="140"/>
      <c r="S9" s="102"/>
      <c r="V9" s="143"/>
      <c r="X9" s="103"/>
    </row>
    <row r="10" spans="1:24" ht="18" customHeight="1">
      <c r="A10" s="137"/>
      <c r="B10" s="142"/>
      <c r="C10" s="142"/>
      <c r="E10" s="140"/>
      <c r="F10" s="100"/>
      <c r="G10" s="101"/>
      <c r="H10" s="103"/>
      <c r="I10" s="103"/>
      <c r="J10" s="103"/>
      <c r="K10" s="103"/>
      <c r="N10" s="99"/>
      <c r="O10" s="102"/>
      <c r="P10" s="102"/>
      <c r="Q10" s="140"/>
      <c r="R10" s="107"/>
      <c r="S10" s="108"/>
      <c r="X10" s="103"/>
    </row>
    <row r="11" spans="1:24" s="98" customFormat="1" ht="18" customHeight="1">
      <c r="A11" s="144"/>
      <c r="B11" s="142"/>
      <c r="C11" s="99"/>
      <c r="D11" s="103"/>
      <c r="E11" s="109"/>
      <c r="F11" s="109"/>
      <c r="G11" s="103"/>
      <c r="H11" s="103"/>
      <c r="I11" s="103"/>
      <c r="J11" s="110"/>
      <c r="K11" s="110"/>
      <c r="L11" s="107"/>
      <c r="M11" s="107"/>
      <c r="P11" s="102"/>
      <c r="Q11" s="111"/>
      <c r="R11" s="107"/>
      <c r="S11" s="108"/>
      <c r="T11" s="99"/>
      <c r="U11" s="99"/>
      <c r="V11" s="99"/>
      <c r="W11" s="105"/>
    </row>
    <row r="12" spans="1:24" ht="18" customHeight="1">
      <c r="A12" s="137"/>
      <c r="B12" s="142"/>
      <c r="C12" s="142"/>
      <c r="D12" s="112"/>
      <c r="E12" s="112"/>
      <c r="F12" s="113"/>
      <c r="G12" s="113"/>
      <c r="H12" s="114"/>
      <c r="J12" s="91" t="s">
        <v>44</v>
      </c>
      <c r="K12" s="92"/>
      <c r="L12" s="93"/>
      <c r="M12" s="94"/>
      <c r="N12" s="99"/>
      <c r="O12" s="99"/>
      <c r="P12" s="91" t="s">
        <v>46</v>
      </c>
      <c r="Q12" s="92"/>
      <c r="R12" s="94"/>
      <c r="S12" s="90"/>
      <c r="U12" s="91" t="s">
        <v>47</v>
      </c>
      <c r="V12" s="92"/>
      <c r="W12" s="94"/>
      <c r="X12" s="103"/>
    </row>
    <row r="13" spans="1:24" ht="33" customHeight="1">
      <c r="A13" s="137"/>
      <c r="B13" s="138"/>
      <c r="C13" s="138"/>
      <c r="D13" s="102"/>
      <c r="E13" s="140"/>
      <c r="F13" s="100"/>
      <c r="G13" s="100"/>
      <c r="H13" s="114"/>
      <c r="J13" s="158"/>
      <c r="K13" s="814" t="s">
        <v>401</v>
      </c>
      <c r="L13" s="159" t="s">
        <v>24</v>
      </c>
      <c r="M13" s="160"/>
      <c r="N13" s="99"/>
      <c r="O13" s="99"/>
      <c r="P13" s="115" t="s">
        <v>18</v>
      </c>
      <c r="Q13" s="74" t="s">
        <v>407</v>
      </c>
      <c r="R13" s="125" t="s">
        <v>28</v>
      </c>
      <c r="S13" s="116"/>
      <c r="T13" s="898"/>
      <c r="U13" s="102"/>
      <c r="V13" s="74" t="s">
        <v>412</v>
      </c>
      <c r="W13" s="125" t="s">
        <v>31</v>
      </c>
      <c r="X13" s="103"/>
    </row>
    <row r="14" spans="1:24" ht="33" customHeight="1">
      <c r="A14" s="137"/>
      <c r="D14" s="102"/>
      <c r="E14" s="140"/>
      <c r="F14" s="106"/>
      <c r="G14" s="106"/>
      <c r="H14" s="117"/>
      <c r="J14" s="108"/>
      <c r="K14" s="814" t="s">
        <v>402</v>
      </c>
      <c r="L14" s="159" t="s">
        <v>25</v>
      </c>
      <c r="M14" s="111"/>
      <c r="N14" s="99"/>
      <c r="O14" s="99"/>
      <c r="P14" s="115"/>
      <c r="Q14" s="56" t="s">
        <v>408</v>
      </c>
      <c r="R14" s="125" t="s">
        <v>19</v>
      </c>
      <c r="S14" s="116"/>
      <c r="T14" s="898"/>
      <c r="U14" s="102"/>
      <c r="V14" s="74" t="s">
        <v>407</v>
      </c>
      <c r="W14" s="125" t="s">
        <v>33</v>
      </c>
      <c r="X14" s="146"/>
    </row>
    <row r="15" spans="1:24" s="98" customFormat="1" ht="33" customHeight="1">
      <c r="A15" s="144"/>
      <c r="B15" s="147"/>
      <c r="C15" s="147"/>
      <c r="D15" s="102"/>
      <c r="E15" s="140"/>
      <c r="F15" s="106"/>
      <c r="G15" s="106"/>
      <c r="J15" s="110"/>
      <c r="K15" s="813" t="s">
        <v>400</v>
      </c>
      <c r="L15" s="161"/>
      <c r="M15" s="107"/>
      <c r="P15" s="115"/>
      <c r="Q15" s="149"/>
      <c r="R15" s="125"/>
      <c r="S15" s="116"/>
      <c r="T15" s="898"/>
      <c r="U15" s="99"/>
      <c r="V15" s="145"/>
      <c r="W15" s="125"/>
      <c r="X15" s="148"/>
    </row>
    <row r="16" spans="1:24" ht="18" customHeight="1">
      <c r="A16" s="137"/>
      <c r="B16" s="142"/>
      <c r="C16" s="142"/>
      <c r="E16" s="140"/>
      <c r="F16" s="109"/>
      <c r="G16" s="109"/>
      <c r="H16" s="103"/>
      <c r="I16" s="103"/>
      <c r="J16" s="103"/>
      <c r="K16" s="815" t="s">
        <v>43</v>
      </c>
      <c r="L16" s="159" t="s">
        <v>20</v>
      </c>
      <c r="M16" s="160"/>
      <c r="N16" s="99"/>
      <c r="O16" s="99"/>
      <c r="P16" s="98"/>
      <c r="Q16" s="149"/>
      <c r="R16" s="118"/>
      <c r="S16" s="162"/>
      <c r="T16" s="163"/>
      <c r="U16" s="102"/>
      <c r="V16" s="102"/>
      <c r="W16" s="101"/>
      <c r="X16" s="103"/>
    </row>
    <row r="17" spans="1:24" ht="18" customHeight="1">
      <c r="A17" s="137"/>
      <c r="B17" s="142"/>
      <c r="C17" s="142"/>
      <c r="E17" s="103"/>
      <c r="F17" s="109"/>
      <c r="G17" s="109"/>
      <c r="H17" s="103"/>
      <c r="J17" s="89"/>
      <c r="K17" s="815" t="s">
        <v>48</v>
      </c>
      <c r="L17" s="159" t="s">
        <v>26</v>
      </c>
      <c r="M17" s="111"/>
      <c r="N17" s="99"/>
      <c r="O17" s="99"/>
      <c r="P17" s="98"/>
      <c r="Q17" s="164"/>
      <c r="R17" s="119"/>
      <c r="S17" s="116"/>
      <c r="U17" s="104"/>
      <c r="V17" s="104"/>
      <c r="W17" s="120"/>
      <c r="X17" s="103"/>
    </row>
    <row r="18" spans="1:24" ht="18" customHeight="1">
      <c r="A18" s="137"/>
      <c r="B18" s="142"/>
      <c r="C18" s="142"/>
      <c r="D18" s="112"/>
      <c r="E18" s="112"/>
      <c r="F18" s="113"/>
      <c r="G18" s="113"/>
      <c r="K18" s="140" t="s">
        <v>413</v>
      </c>
      <c r="L18" s="109" t="s">
        <v>27</v>
      </c>
      <c r="N18" s="99"/>
      <c r="O18" s="99"/>
      <c r="P18" s="91" t="s">
        <v>45</v>
      </c>
      <c r="Q18" s="92"/>
      <c r="R18" s="94"/>
      <c r="U18" s="104"/>
      <c r="V18" s="104"/>
      <c r="W18" s="120"/>
      <c r="X18" s="103"/>
    </row>
    <row r="19" spans="1:24" ht="21" customHeight="1">
      <c r="A19" s="137"/>
      <c r="B19" s="142"/>
      <c r="C19" s="142"/>
      <c r="E19" s="140"/>
      <c r="G19" s="101"/>
      <c r="K19" s="140"/>
      <c r="N19" s="99"/>
      <c r="O19" s="99"/>
      <c r="P19" s="102"/>
      <c r="Q19" s="74" t="s">
        <v>403</v>
      </c>
      <c r="R19" s="125" t="s">
        <v>29</v>
      </c>
      <c r="S19" s="121"/>
      <c r="T19" s="121"/>
      <c r="U19" s="122"/>
      <c r="V19" s="145"/>
      <c r="W19" s="109"/>
      <c r="X19" s="103"/>
    </row>
    <row r="20" spans="1:24" s="98" customFormat="1" ht="20.25" customHeight="1">
      <c r="A20" s="144"/>
      <c r="B20" s="147"/>
      <c r="C20" s="147"/>
      <c r="D20" s="99"/>
      <c r="E20" s="140"/>
      <c r="F20" s="119"/>
      <c r="G20" s="119"/>
      <c r="J20" s="99"/>
      <c r="K20" s="115"/>
      <c r="L20" s="105"/>
      <c r="M20" s="105"/>
      <c r="N20" s="99"/>
      <c r="P20" s="102"/>
      <c r="Q20" s="56" t="s">
        <v>404</v>
      </c>
      <c r="R20" s="125" t="s">
        <v>30</v>
      </c>
      <c r="S20" s="123"/>
      <c r="T20" s="123"/>
      <c r="U20" s="122"/>
      <c r="V20" s="145"/>
      <c r="W20" s="118"/>
    </row>
    <row r="21" spans="1:24" ht="26.25" customHeight="1">
      <c r="A21" s="137"/>
      <c r="B21" s="142"/>
      <c r="C21" s="142"/>
      <c r="E21" s="140"/>
      <c r="K21" s="114"/>
      <c r="N21" s="99"/>
      <c r="O21" s="99"/>
      <c r="P21" s="99"/>
      <c r="Q21" s="56" t="s">
        <v>405</v>
      </c>
      <c r="R21" s="125" t="s">
        <v>6</v>
      </c>
      <c r="S21" s="123"/>
      <c r="T21" s="121"/>
      <c r="U21" s="123"/>
      <c r="V21" s="124"/>
      <c r="W21" s="119"/>
    </row>
    <row r="22" spans="1:24" ht="26.25" customHeight="1">
      <c r="A22" s="137"/>
      <c r="B22" s="142"/>
      <c r="C22" s="142"/>
      <c r="D22" s="115"/>
      <c r="E22" s="140"/>
      <c r="F22" s="109"/>
      <c r="G22" s="109"/>
      <c r="K22" s="114"/>
      <c r="N22" s="99"/>
      <c r="O22" s="99"/>
      <c r="P22" s="102"/>
      <c r="Q22" s="56" t="s">
        <v>406</v>
      </c>
      <c r="R22" s="125" t="s">
        <v>7</v>
      </c>
      <c r="S22" s="121"/>
      <c r="T22" s="121"/>
      <c r="U22" s="121"/>
      <c r="V22" s="121"/>
    </row>
    <row r="23" spans="1:24" ht="18" customHeight="1">
      <c r="A23" s="137"/>
      <c r="B23" s="142"/>
      <c r="C23" s="142"/>
      <c r="D23" s="115"/>
      <c r="E23" s="143"/>
      <c r="F23" s="109"/>
      <c r="G23" s="109"/>
      <c r="K23" s="114"/>
      <c r="N23" s="99"/>
      <c r="O23" s="99"/>
      <c r="P23" s="102"/>
      <c r="Q23" s="149"/>
      <c r="R23" s="125"/>
      <c r="S23" s="121"/>
      <c r="T23" s="121"/>
      <c r="U23" s="121"/>
      <c r="V23" s="121"/>
    </row>
    <row r="24" spans="1:24" ht="5.25" customHeight="1">
      <c r="A24" s="137"/>
      <c r="B24" s="142"/>
      <c r="C24" s="142"/>
      <c r="K24" s="141"/>
      <c r="N24" s="99"/>
      <c r="O24" s="99"/>
      <c r="P24" s="102"/>
      <c r="Q24" s="141"/>
    </row>
    <row r="25" spans="1:24" ht="25.5" customHeight="1">
      <c r="A25" s="137"/>
      <c r="B25" s="142"/>
      <c r="C25" s="150"/>
      <c r="N25" s="99"/>
      <c r="O25" s="99"/>
      <c r="P25" s="99"/>
      <c r="Q25" s="103"/>
    </row>
    <row r="26" spans="1:24" ht="25.5" customHeight="1">
      <c r="A26" s="137"/>
      <c r="B26" s="99"/>
      <c r="C26" s="99"/>
      <c r="N26" s="99"/>
      <c r="O26" s="99"/>
      <c r="P26" s="99"/>
      <c r="Q26" s="99"/>
    </row>
    <row r="27" spans="1:24" ht="18" customHeight="1">
      <c r="A27" s="137"/>
      <c r="B27" s="99"/>
      <c r="C27" s="99"/>
      <c r="E27" s="103"/>
      <c r="F27" s="109"/>
      <c r="G27" s="109"/>
      <c r="H27" s="103"/>
      <c r="I27" s="103"/>
      <c r="J27" s="103"/>
      <c r="K27" s="103"/>
      <c r="N27" s="99"/>
      <c r="O27" s="99"/>
      <c r="P27" s="99"/>
      <c r="Q27" s="99"/>
    </row>
    <row r="28" spans="1:24" ht="18" customHeight="1">
      <c r="A28" s="137"/>
      <c r="B28" s="142"/>
      <c r="C28" s="142"/>
      <c r="E28" s="103"/>
      <c r="F28" s="109"/>
      <c r="G28" s="109"/>
      <c r="H28" s="103"/>
      <c r="I28" s="103"/>
      <c r="J28" s="103"/>
      <c r="K28" s="103"/>
      <c r="N28" s="99"/>
      <c r="O28" s="99"/>
      <c r="P28" s="99"/>
      <c r="Q28" s="99"/>
    </row>
    <row r="29" spans="1:24" ht="18" customHeight="1">
      <c r="A29" s="134"/>
      <c r="E29" s="103"/>
      <c r="F29" s="109"/>
      <c r="G29" s="109"/>
      <c r="H29" s="103"/>
      <c r="I29" s="103"/>
      <c r="J29" s="103"/>
      <c r="K29" s="103"/>
      <c r="N29" s="99"/>
      <c r="O29" s="99"/>
      <c r="P29" s="99"/>
      <c r="Q29" s="99"/>
    </row>
    <row r="30" spans="1:24" ht="18" customHeight="1">
      <c r="A30" s="134"/>
      <c r="E30" s="103"/>
      <c r="F30" s="109"/>
      <c r="G30" s="109"/>
      <c r="H30" s="103"/>
      <c r="I30" s="103"/>
      <c r="J30" s="103"/>
      <c r="K30" s="103"/>
      <c r="N30" s="104"/>
      <c r="O30" s="104"/>
      <c r="P30" s="99"/>
      <c r="Q30" s="99"/>
    </row>
    <row r="31" spans="1:24">
      <c r="A31" s="166"/>
      <c r="N31" s="103"/>
      <c r="O31" s="103"/>
      <c r="P31" s="99"/>
      <c r="Q31" s="99"/>
    </row>
    <row r="32" spans="1:24">
      <c r="A32" s="166"/>
      <c r="N32" s="103"/>
      <c r="O32" s="103"/>
      <c r="P32" s="104"/>
      <c r="Q32" s="104"/>
    </row>
    <row r="33" spans="6:17">
      <c r="N33" s="103"/>
      <c r="O33" s="103"/>
      <c r="P33" s="103"/>
      <c r="Q33" s="103"/>
    </row>
    <row r="34" spans="6:17">
      <c r="P34" s="103"/>
      <c r="Q34" s="103"/>
    </row>
    <row r="35" spans="6:17">
      <c r="F35" s="99"/>
      <c r="G35" s="105"/>
      <c r="H35" s="105"/>
      <c r="I35" s="116"/>
      <c r="J35" s="116"/>
      <c r="K35" s="103"/>
      <c r="L35" s="103"/>
      <c r="N35" s="99"/>
      <c r="O35" s="99"/>
      <c r="P35" s="99"/>
      <c r="Q35" s="99"/>
    </row>
    <row r="36" spans="6:17">
      <c r="F36" s="99"/>
      <c r="G36" s="105"/>
      <c r="H36" s="105"/>
      <c r="I36" s="116"/>
      <c r="J36" s="116"/>
      <c r="K36" s="116"/>
      <c r="L36" s="116"/>
      <c r="N36" s="99"/>
      <c r="O36" s="99"/>
      <c r="P36" s="99"/>
      <c r="Q36" s="99"/>
    </row>
  </sheetData>
  <mergeCells count="1">
    <mergeCell ref="C4:F4"/>
  </mergeCells>
  <phoneticPr fontId="3" type="noConversion"/>
  <hyperlinks>
    <hyperlink ref="U25" location="KAMCO!A1" display="KAMCO"/>
    <hyperlink ref="U27" location="'IR Officer'!A1" display="Woori Financial Group IR Officer Lists"/>
    <hyperlink ref="U29" location="'Synergy 1'!A1" display="Group Synergy"/>
    <hyperlink ref="E7" location="Group_BS!A1" display="□ Consolidated B/S"/>
    <hyperlink ref="E8" location="Group_IS!A1" display="□ Consolidated I/S"/>
    <hyperlink ref="E9" location="'Group IS by Subsidiary'!A1" display="□ Income Contribution "/>
    <hyperlink ref="K7" location="'Deposit Breakdown'!A1" display="□ Deposit Breakdown"/>
    <hyperlink ref="K13" location="'Loan Breakdown(Total Credit)'!A1" display="'Loan Breakdown(Total Credit)'!A1"/>
    <hyperlink ref="K14" location="'Loan Breakdown(Loans in KRW)'!A1" display="'Loan Breakdown(Loans in KRW)'!A1"/>
    <hyperlink ref="K16" location="'Loan Breakdown-1'!A1" display=" - Large Corp., SME"/>
    <hyperlink ref="K17" location="'Loan Breakdown-2'!A1" display=" - Household, Public/Other"/>
    <hyperlink ref="K18" location="'Loan Maturity'!Print_Area" display="□ Loan Maturity"/>
    <hyperlink ref="Q7" location="'NIM(Bank+Card)'!A1" display="□ NIM (Bank+Card)"/>
    <hyperlink ref="Q8" location="'NIM(Bank)'!A1" display="□ NIM/NIS (Bank)"/>
    <hyperlink ref="Q13" location="'Asset Quality-Group'!A1" display="□ Asset Quality"/>
    <hyperlink ref="Q14" location="LLP!A1" display="□ LLP by Borrower"/>
    <hyperlink ref="Q19" location="'Asset Quality by Borrower'!A1" display="□ AQ by Borrower"/>
    <hyperlink ref="Q20" location="'Delinquency by Borrower'!A1" display="□ Delinq. by Borrower"/>
    <hyperlink ref="Q21" location="'Delinquency by Industry(Corp)'!A1" display="'Delinquency by Industry(Corp)'!A1"/>
    <hyperlink ref="Q22" location="'Delinquency by Industry(SME)'!A1" display="'Delinquency by Industry(SME)'!A1"/>
    <hyperlink ref="V7" location="'BIS Ratio'!A1" display="□ BIS Ratio"/>
    <hyperlink ref="V13" location="'Woori Card'!A1" display="□ Woori Card F/S"/>
    <hyperlink ref="V14" location="Card_AQ!A1" display="□ Asset Quality"/>
  </hyperlinks>
  <pageMargins left="0.39370078740157483" right="0.23622047244094491" top="0.74803149606299213" bottom="0.74803149606299213" header="0.31496062992125984" footer="0.31496062992125984"/>
  <pageSetup paperSize="9" scale="78" orientation="landscape" r:id="rId1"/>
  <rowBreaks count="1" manualBreakCount="1">
    <brk id="30" max="23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showGridLines="0" view="pageBreakPreview" zoomScale="90" zoomScaleNormal="80" zoomScaleSheetLayoutView="90" workbookViewId="0">
      <selection activeCell="N25" sqref="N25"/>
    </sheetView>
  </sheetViews>
  <sheetFormatPr defaultColWidth="11.42578125" defaultRowHeight="18"/>
  <cols>
    <col min="1" max="1" width="18.7109375" style="674" customWidth="1"/>
    <col min="2" max="2" width="4.5703125" style="674" customWidth="1"/>
    <col min="3" max="3" width="61.7109375" style="680" customWidth="1"/>
    <col min="4" max="8" width="16.85546875" style="680" customWidth="1"/>
    <col min="9" max="9" width="10.140625" style="680" customWidth="1"/>
    <col min="10" max="16384" width="11.42578125" style="674"/>
  </cols>
  <sheetData>
    <row r="1" spans="1:10" ht="30.75" customHeight="1">
      <c r="A1" s="625"/>
      <c r="B1" s="690"/>
      <c r="C1" s="618" t="s">
        <v>315</v>
      </c>
      <c r="D1" s="698"/>
      <c r="E1" s="698"/>
      <c r="F1" s="698"/>
      <c r="G1" s="698"/>
      <c r="H1" s="698"/>
      <c r="I1" s="698"/>
    </row>
    <row r="2" spans="1:10" ht="7.5" customHeight="1">
      <c r="A2" s="675"/>
      <c r="B2" s="676"/>
      <c r="C2" s="678"/>
      <c r="D2" s="678"/>
      <c r="E2" s="678"/>
      <c r="F2" s="678"/>
      <c r="G2" s="678"/>
      <c r="H2" s="678"/>
      <c r="I2" s="678"/>
    </row>
    <row r="3" spans="1:10" ht="27" customHeight="1">
      <c r="A3" s="677"/>
      <c r="B3" s="676"/>
      <c r="C3" s="633"/>
      <c r="D3" s="678"/>
      <c r="E3" s="678"/>
      <c r="F3" s="678"/>
      <c r="G3" s="678"/>
      <c r="H3" s="678"/>
      <c r="I3" s="619"/>
    </row>
    <row r="4" spans="1:10" ht="11.25" customHeight="1">
      <c r="A4" s="679"/>
      <c r="D4" s="1496" t="s">
        <v>415</v>
      </c>
      <c r="E4" s="1496" t="s">
        <v>416</v>
      </c>
      <c r="F4" s="1496" t="s">
        <v>417</v>
      </c>
      <c r="G4" s="1496" t="s">
        <v>418</v>
      </c>
      <c r="H4" s="1496" t="s">
        <v>462</v>
      </c>
      <c r="I4" s="1495"/>
    </row>
    <row r="5" spans="1:10" s="682" customFormat="1" ht="17.25" customHeight="1">
      <c r="A5" s="681"/>
      <c r="C5" s="689" t="s">
        <v>440</v>
      </c>
      <c r="D5" s="1497"/>
      <c r="E5" s="1497"/>
      <c r="F5" s="1497"/>
      <c r="G5" s="1497"/>
      <c r="H5" s="1497"/>
      <c r="I5" s="1495"/>
    </row>
    <row r="6" spans="1:10" s="682" customFormat="1" ht="7.5" customHeight="1">
      <c r="A6" s="681"/>
      <c r="D6" s="699"/>
      <c r="E6" s="699"/>
      <c r="F6" s="699"/>
      <c r="G6" s="699"/>
      <c r="H6" s="699"/>
      <c r="I6" s="699"/>
      <c r="J6" s="699"/>
    </row>
    <row r="7" spans="1:10" s="684" customFormat="1" ht="21" customHeight="1">
      <c r="A7" s="683"/>
      <c r="C7" s="696" t="s">
        <v>316</v>
      </c>
      <c r="D7" s="899">
        <f>D8+D15</f>
        <v>19116.650999999998</v>
      </c>
      <c r="E7" s="899">
        <f>E8+E15</f>
        <v>19439.144</v>
      </c>
      <c r="F7" s="899">
        <f>F8+F15</f>
        <v>19700.441000000003</v>
      </c>
      <c r="G7" s="1430">
        <v>20657</v>
      </c>
      <c r="H7" s="1318">
        <f>H8+H15</f>
        <v>20849.940000000002</v>
      </c>
      <c r="I7" s="672"/>
    </row>
    <row r="8" spans="1:10" s="684" customFormat="1" ht="21" customHeight="1">
      <c r="A8" s="683"/>
      <c r="C8" s="695" t="s">
        <v>317</v>
      </c>
      <c r="D8" s="899">
        <v>16074.986999999999</v>
      </c>
      <c r="E8" s="899">
        <v>16591.817999999999</v>
      </c>
      <c r="F8" s="899">
        <v>16952.436000000002</v>
      </c>
      <c r="G8" s="1430">
        <v>17510.489000000001</v>
      </c>
      <c r="H8" s="1318">
        <v>17702.240000000002</v>
      </c>
      <c r="I8" s="672"/>
    </row>
    <row r="9" spans="1:10" s="684" customFormat="1" ht="21" customHeight="1">
      <c r="A9" s="683"/>
      <c r="C9" s="694" t="s">
        <v>318</v>
      </c>
      <c r="D9" s="900">
        <v>3381.3919999999998</v>
      </c>
      <c r="E9" s="900">
        <v>3381.3919999999998</v>
      </c>
      <c r="F9" s="900">
        <v>3381.3919999999998</v>
      </c>
      <c r="G9" s="1431">
        <v>3381.3919999999998</v>
      </c>
      <c r="H9" s="901"/>
      <c r="I9" s="673"/>
    </row>
    <row r="10" spans="1:10" s="684" customFormat="1" ht="21" customHeight="1">
      <c r="A10" s="683"/>
      <c r="C10" s="694" t="s">
        <v>319</v>
      </c>
      <c r="D10" s="900">
        <v>269.53300000000002</v>
      </c>
      <c r="E10" s="900">
        <v>269.53300000000002</v>
      </c>
      <c r="F10" s="900">
        <v>269.53300000000002</v>
      </c>
      <c r="G10" s="1431">
        <v>269.53300000000002</v>
      </c>
      <c r="H10" s="901"/>
      <c r="I10" s="673"/>
    </row>
    <row r="11" spans="1:10" s="684" customFormat="1" ht="21" customHeight="1">
      <c r="A11" s="683"/>
      <c r="C11" s="694" t="s">
        <v>320</v>
      </c>
      <c r="D11" s="900">
        <v>0</v>
      </c>
      <c r="E11" s="900">
        <v>0</v>
      </c>
      <c r="F11" s="900">
        <v>0</v>
      </c>
      <c r="G11" s="900">
        <v>0</v>
      </c>
      <c r="H11" s="901"/>
      <c r="I11" s="673"/>
    </row>
    <row r="12" spans="1:10" s="684" customFormat="1" ht="21" customHeight="1">
      <c r="A12" s="683"/>
      <c r="C12" s="694" t="s">
        <v>321</v>
      </c>
      <c r="D12" s="900">
        <v>15620.005999999999</v>
      </c>
      <c r="E12" s="900">
        <v>15802.21</v>
      </c>
      <c r="F12" s="900">
        <v>16473.45</v>
      </c>
      <c r="G12" s="1431">
        <v>17031.994999999999</v>
      </c>
      <c r="H12" s="901"/>
      <c r="I12" s="673"/>
    </row>
    <row r="13" spans="1:10" s="684" customFormat="1" ht="21" customHeight="1">
      <c r="A13" s="683"/>
      <c r="C13" s="694" t="s">
        <v>322</v>
      </c>
      <c r="D13" s="1370">
        <f>-1888.814+19.093</f>
        <v>-1869.721</v>
      </c>
      <c r="E13" s="1370">
        <f>-2096.798+18.831</f>
        <v>-2077.9669999999996</v>
      </c>
      <c r="F13" s="1370">
        <f>-2063.332+20</f>
        <v>-2043.3319999999999</v>
      </c>
      <c r="G13" s="1370">
        <f>-2107.754+20.351</f>
        <v>-2087.4029999999998</v>
      </c>
      <c r="H13" s="901"/>
      <c r="I13" s="673"/>
    </row>
    <row r="14" spans="1:10" s="686" customFormat="1" ht="21" customHeight="1">
      <c r="A14" s="685"/>
      <c r="C14" s="694" t="s">
        <v>323</v>
      </c>
      <c r="D14" s="1370">
        <v>-1326.223</v>
      </c>
      <c r="E14" s="1370">
        <v>-783.35</v>
      </c>
      <c r="F14" s="1370">
        <v>-1128.6099999999999</v>
      </c>
      <c r="G14" s="1370">
        <v>-1085.028</v>
      </c>
      <c r="H14" s="901"/>
      <c r="I14" s="673"/>
    </row>
    <row r="15" spans="1:10" s="684" customFormat="1" ht="21" customHeight="1">
      <c r="A15" s="683"/>
      <c r="C15" s="695" t="s">
        <v>324</v>
      </c>
      <c r="D15" s="899">
        <v>3041.6640000000002</v>
      </c>
      <c r="E15" s="899">
        <v>2847.326</v>
      </c>
      <c r="F15" s="899">
        <v>2748.0050000000001</v>
      </c>
      <c r="G15" s="1430">
        <v>3146</v>
      </c>
      <c r="H15" s="1318">
        <v>3147.7</v>
      </c>
      <c r="I15" s="672"/>
    </row>
    <row r="16" spans="1:10" s="684" customFormat="1" ht="21" customHeight="1">
      <c r="A16" s="683"/>
      <c r="C16" s="694" t="s">
        <v>325</v>
      </c>
      <c r="D16" s="900">
        <f>2052.716+953.622</f>
        <v>3006.3379999999997</v>
      </c>
      <c r="E16" s="900">
        <f>2052.716+780.811</f>
        <v>2833.527</v>
      </c>
      <c r="F16" s="900">
        <f>2052.716+678.958</f>
        <v>2731.674</v>
      </c>
      <c r="G16" s="900">
        <v>3130.3809999999999</v>
      </c>
      <c r="H16" s="901"/>
      <c r="I16" s="673"/>
    </row>
    <row r="17" spans="1:9" s="686" customFormat="1" ht="21" customHeight="1">
      <c r="A17" s="685"/>
      <c r="C17" s="694" t="s">
        <v>326</v>
      </c>
      <c r="D17" s="900">
        <v>35.326000000000001</v>
      </c>
      <c r="E17" s="900">
        <v>13.798999999999999</v>
      </c>
      <c r="F17" s="900">
        <v>16.331</v>
      </c>
      <c r="G17" s="900">
        <v>16.594000000000001</v>
      </c>
      <c r="H17" s="901"/>
      <c r="I17" s="673"/>
    </row>
    <row r="18" spans="1:9" s="684" customFormat="1" ht="21" customHeight="1">
      <c r="A18" s="683"/>
      <c r="C18" s="695" t="s">
        <v>327</v>
      </c>
      <c r="D18" s="899">
        <v>3486.5549999999998</v>
      </c>
      <c r="E18" s="899">
        <v>3167.2339999999999</v>
      </c>
      <c r="F18" s="899">
        <v>3499.1219999999998</v>
      </c>
      <c r="G18" s="899">
        <v>3824</v>
      </c>
      <c r="H18" s="1318">
        <v>3827.3</v>
      </c>
      <c r="I18" s="672"/>
    </row>
    <row r="19" spans="1:9" s="686" customFormat="1" ht="21" customHeight="1">
      <c r="A19" s="685"/>
      <c r="C19" s="694" t="s">
        <v>328</v>
      </c>
      <c r="D19" s="900">
        <f>1521.4+1870.292</f>
        <v>3391.692</v>
      </c>
      <c r="E19" s="900">
        <f>1516.5+1495.101</f>
        <v>3011.6010000000001</v>
      </c>
      <c r="F19" s="900">
        <f>1771.7+1507.86</f>
        <v>3279.56</v>
      </c>
      <c r="G19" s="902">
        <v>3602.29</v>
      </c>
      <c r="H19" s="901"/>
      <c r="I19" s="673"/>
    </row>
    <row r="20" spans="1:9" s="686" customFormat="1" ht="21" customHeight="1">
      <c r="A20" s="685"/>
      <c r="C20" s="694" t="s">
        <v>329</v>
      </c>
      <c r="D20" s="902">
        <v>78.09</v>
      </c>
      <c r="E20" s="902">
        <v>137.23500000000001</v>
      </c>
      <c r="F20" s="902">
        <v>197.78700000000001</v>
      </c>
      <c r="G20" s="900">
        <v>199.61799999999999</v>
      </c>
      <c r="H20" s="903"/>
      <c r="I20" s="673"/>
    </row>
    <row r="21" spans="1:9" s="686" customFormat="1" ht="21" customHeight="1" thickBot="1">
      <c r="A21" s="685"/>
      <c r="C21" s="692" t="s">
        <v>330</v>
      </c>
      <c r="D21" s="904">
        <f>D8+D15+D18</f>
        <v>22603.205999999998</v>
      </c>
      <c r="E21" s="904">
        <f>E8+E15+E18</f>
        <v>22606.378000000001</v>
      </c>
      <c r="F21" s="904">
        <f>F8+F15+F18</f>
        <v>23199.563000000002</v>
      </c>
      <c r="G21" s="1432">
        <v>24481</v>
      </c>
      <c r="H21" s="1319">
        <f>H8+H15+H18</f>
        <v>24677.24</v>
      </c>
      <c r="I21" s="672"/>
    </row>
    <row r="22" spans="1:9" s="684" customFormat="1" ht="21" customHeight="1">
      <c r="A22" s="683"/>
      <c r="C22" s="704"/>
      <c r="D22" s="700"/>
      <c r="E22" s="905"/>
      <c r="F22" s="906"/>
      <c r="G22" s="868"/>
      <c r="H22" s="868"/>
      <c r="I22" s="700"/>
    </row>
    <row r="23" spans="1:9" s="686" customFormat="1" ht="21" customHeight="1" thickBot="1">
      <c r="A23" s="685"/>
      <c r="C23" s="692" t="s">
        <v>331</v>
      </c>
      <c r="D23" s="904">
        <v>146762.20800000001</v>
      </c>
      <c r="E23" s="904">
        <v>149858.78400000001</v>
      </c>
      <c r="F23" s="904">
        <v>151988.59099999999</v>
      </c>
      <c r="G23" s="1432">
        <v>154224</v>
      </c>
      <c r="H23" s="1319">
        <v>155005.82999999999</v>
      </c>
      <c r="I23" s="672"/>
    </row>
    <row r="24" spans="1:9" s="686" customFormat="1" ht="21" customHeight="1">
      <c r="A24" s="685"/>
      <c r="C24" s="704"/>
      <c r="D24" s="906"/>
      <c r="E24" s="907"/>
      <c r="F24" s="906"/>
      <c r="G24" s="868"/>
      <c r="H24" s="869"/>
      <c r="I24" s="867"/>
    </row>
    <row r="25" spans="1:9" s="686" customFormat="1" ht="27" customHeight="1">
      <c r="A25" s="685"/>
      <c r="C25" s="695" t="s">
        <v>332</v>
      </c>
      <c r="D25" s="908">
        <f>D8/D23*100</f>
        <v>10.953083371435785</v>
      </c>
      <c r="E25" s="909">
        <f>E8/E23*100</f>
        <v>11.071635280318301</v>
      </c>
      <c r="F25" s="908">
        <f>F8/F23*100</f>
        <v>11.15375561314336</v>
      </c>
      <c r="G25" s="1433">
        <f>G8/G23*100</f>
        <v>11.353932591555141</v>
      </c>
      <c r="H25" s="1320">
        <f>H8/H23*100</f>
        <v>11.420370446711587</v>
      </c>
      <c r="I25" s="832"/>
    </row>
    <row r="26" spans="1:9" s="686" customFormat="1" ht="27" customHeight="1">
      <c r="A26" s="685"/>
      <c r="C26" s="693" t="s">
        <v>333</v>
      </c>
      <c r="D26" s="908">
        <f>D7/D23*100</f>
        <v>13.025595117783997</v>
      </c>
      <c r="E26" s="909">
        <f>E7/E23*100</f>
        <v>12.971641355370933</v>
      </c>
      <c r="F26" s="908">
        <f>F7/F23*100</f>
        <v>12.961789349043972</v>
      </c>
      <c r="G26" s="1433">
        <f>G7/G23*100</f>
        <v>13.394153957879448</v>
      </c>
      <c r="H26" s="1320">
        <f>H7/H23*100</f>
        <v>13.451068259819648</v>
      </c>
      <c r="I26" s="832"/>
    </row>
    <row r="27" spans="1:9" s="686" customFormat="1" ht="27" customHeight="1" thickBot="1">
      <c r="A27" s="685"/>
      <c r="C27" s="692" t="s">
        <v>334</v>
      </c>
      <c r="D27" s="910">
        <f>D21/D23*100</f>
        <v>15.40124416770835</v>
      </c>
      <c r="E27" s="911">
        <f>E21/E23*100</f>
        <v>15.085120402418317</v>
      </c>
      <c r="F27" s="910">
        <f>F21/F23*100</f>
        <v>15.26401609973475</v>
      </c>
      <c r="G27" s="1434">
        <f>G21/G23*100</f>
        <v>15.873664280527025</v>
      </c>
      <c r="H27" s="1321">
        <f>H21/H23*100</f>
        <v>15.920201195013121</v>
      </c>
      <c r="I27" s="832"/>
    </row>
    <row r="28" spans="1:9" s="688" customFormat="1" ht="12">
      <c r="A28" s="687"/>
      <c r="C28" s="623"/>
      <c r="I28" s="866"/>
    </row>
    <row r="29" spans="1:9" ht="12.75" customHeight="1">
      <c r="A29" s="679"/>
      <c r="C29" s="617" t="s">
        <v>441</v>
      </c>
      <c r="D29" s="691"/>
      <c r="E29" s="691"/>
      <c r="F29" s="691"/>
      <c r="G29" s="691"/>
      <c r="H29" s="691"/>
      <c r="I29" s="830"/>
    </row>
    <row r="30" spans="1:9" ht="12.75" customHeight="1">
      <c r="A30" s="679"/>
      <c r="C30" s="617" t="s">
        <v>466</v>
      </c>
      <c r="D30" s="691"/>
      <c r="E30" s="691"/>
      <c r="F30" s="691"/>
      <c r="G30" s="691"/>
      <c r="H30" s="691"/>
      <c r="I30" s="830"/>
    </row>
    <row r="31" spans="1:9" ht="12.75" customHeight="1">
      <c r="A31" s="679"/>
      <c r="C31" s="617"/>
      <c r="D31" s="691"/>
      <c r="E31" s="691"/>
      <c r="F31" s="691"/>
      <c r="G31" s="691"/>
      <c r="H31" s="691"/>
      <c r="I31" s="830"/>
    </row>
    <row r="32" spans="1:9" ht="12" customHeight="1">
      <c r="A32" s="679"/>
    </row>
    <row r="33" spans="1:9">
      <c r="A33" s="679"/>
    </row>
    <row r="34" spans="1:9">
      <c r="A34" s="679"/>
    </row>
    <row r="35" spans="1:9">
      <c r="A35" s="679"/>
    </row>
    <row r="36" spans="1:9">
      <c r="A36" s="679"/>
    </row>
    <row r="37" spans="1:9">
      <c r="A37" s="679"/>
    </row>
    <row r="38" spans="1:9">
      <c r="A38" s="679"/>
    </row>
    <row r="39" spans="1:9">
      <c r="A39" s="679"/>
    </row>
    <row r="40" spans="1:9">
      <c r="A40" s="679"/>
    </row>
    <row r="41" spans="1:9">
      <c r="A41" s="679"/>
    </row>
    <row r="42" spans="1:9">
      <c r="A42" s="679"/>
      <c r="C42" s="697"/>
      <c r="D42" s="697"/>
      <c r="E42" s="697"/>
      <c r="F42" s="697"/>
      <c r="G42" s="697"/>
      <c r="H42" s="697"/>
      <c r="I42" s="697"/>
    </row>
    <row r="43" spans="1:9">
      <c r="A43" s="679"/>
    </row>
    <row r="44" spans="1:9">
      <c r="A44" s="679"/>
    </row>
    <row r="45" spans="1:9">
      <c r="A45" s="679"/>
    </row>
    <row r="46" spans="1:9">
      <c r="A46" s="679"/>
      <c r="C46" s="616"/>
    </row>
    <row r="47" spans="1:9">
      <c r="A47" s="679"/>
    </row>
    <row r="50" spans="3:9" ht="14.25">
      <c r="C50" s="674"/>
      <c r="D50" s="701"/>
      <c r="E50" s="701"/>
      <c r="F50" s="701"/>
      <c r="G50" s="701"/>
      <c r="H50" s="701"/>
      <c r="I50" s="701"/>
    </row>
    <row r="51" spans="3:9" ht="14.25">
      <c r="C51" s="674"/>
      <c r="D51" s="702"/>
      <c r="E51" s="702"/>
      <c r="F51" s="702"/>
      <c r="G51" s="702"/>
      <c r="H51" s="702"/>
      <c r="I51" s="702"/>
    </row>
    <row r="52" spans="3:9">
      <c r="C52" s="674"/>
      <c r="D52" s="703"/>
      <c r="E52" s="703"/>
      <c r="F52" s="703"/>
      <c r="G52" s="703"/>
      <c r="H52" s="703"/>
      <c r="I52" s="703"/>
    </row>
  </sheetData>
  <mergeCells count="6">
    <mergeCell ref="I4:I5"/>
    <mergeCell ref="D4:D5"/>
    <mergeCell ref="F4:F5"/>
    <mergeCell ref="H4:H5"/>
    <mergeCell ref="G4:G5"/>
    <mergeCell ref="E4:E5"/>
  </mergeCells>
  <phoneticPr fontId="3" type="noConversion"/>
  <pageMargins left="0.43307086614173229" right="0.23622047244094491" top="0.62992125984251968" bottom="0.35433070866141736" header="0.15748031496062992" footer="0.15748031496062992"/>
  <pageSetup paperSize="9" scale="75" orientation="landscape" useFirstPageNumber="1" verticalDpi="0" r:id="rId1"/>
  <headerFooter>
    <oddHeader>&amp;R&amp;"Trebuchet MS,보통"&amp;12
www.wooribank.com</oddHeader>
    <oddFooter xml:space="preserve">&amp;R&amp;"Trebuchet MS,보통"Page  19
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showGridLines="0" view="pageBreakPreview" topLeftCell="A4" zoomScale="80" zoomScaleNormal="70" zoomScaleSheetLayoutView="80" workbookViewId="0">
      <selection activeCell="R24" sqref="R24"/>
    </sheetView>
  </sheetViews>
  <sheetFormatPr defaultRowHeight="18"/>
  <cols>
    <col min="1" max="1" width="18.7109375" style="749" customWidth="1"/>
    <col min="2" max="2" width="4.5703125" style="749" customWidth="1"/>
    <col min="3" max="3" width="34.28515625" style="755" customWidth="1"/>
    <col min="4" max="5" width="18.5703125" style="755" customWidth="1"/>
    <col min="6" max="6" width="5.42578125" style="755" customWidth="1"/>
    <col min="7" max="7" width="39.7109375" style="755" customWidth="1"/>
    <col min="8" max="10" width="22.140625" style="755" customWidth="1"/>
    <col min="11" max="11" width="3.42578125" style="755" customWidth="1"/>
    <col min="12" max="16384" width="9.140625" style="749"/>
  </cols>
  <sheetData>
    <row r="1" spans="1:12" ht="30.75" customHeight="1">
      <c r="A1" s="776"/>
      <c r="B1" s="765"/>
      <c r="C1" s="745" t="s">
        <v>335</v>
      </c>
      <c r="D1" s="745"/>
      <c r="E1" s="745"/>
      <c r="F1" s="745"/>
      <c r="G1" s="745"/>
      <c r="H1" s="745"/>
      <c r="I1" s="745"/>
      <c r="J1" s="745"/>
      <c r="K1" s="745"/>
    </row>
    <row r="2" spans="1:12" ht="7.5" customHeight="1">
      <c r="A2" s="750"/>
      <c r="B2" s="751"/>
      <c r="C2" s="753"/>
      <c r="D2" s="753"/>
      <c r="E2" s="753"/>
      <c r="F2" s="753"/>
      <c r="G2" s="753"/>
      <c r="H2" s="753"/>
      <c r="I2" s="753"/>
      <c r="J2" s="753"/>
      <c r="K2" s="753"/>
    </row>
    <row r="3" spans="1:12" ht="27" customHeight="1">
      <c r="A3" s="752"/>
      <c r="B3" s="751"/>
      <c r="C3" s="744"/>
      <c r="D3" s="753"/>
      <c r="E3" s="753"/>
      <c r="F3" s="753"/>
      <c r="G3" s="744"/>
      <c r="H3" s="753"/>
      <c r="I3" s="753"/>
      <c r="J3" s="753"/>
      <c r="K3" s="753"/>
    </row>
    <row r="4" spans="1:12" ht="27" customHeight="1">
      <c r="A4" s="752"/>
      <c r="B4" s="751"/>
      <c r="C4" s="769" t="s">
        <v>50</v>
      </c>
      <c r="D4" s="753"/>
      <c r="E4" s="753"/>
      <c r="F4" s="753"/>
      <c r="G4" s="731" t="s">
        <v>375</v>
      </c>
      <c r="H4" s="753"/>
      <c r="I4" s="753"/>
      <c r="J4" s="753"/>
      <c r="K4" s="753"/>
    </row>
    <row r="5" spans="1:12" s="751" customFormat="1" ht="17.25" customHeight="1">
      <c r="A5" s="750"/>
      <c r="C5" s="791"/>
      <c r="D5" s="1495"/>
      <c r="E5" s="1495"/>
      <c r="F5" s="1495"/>
      <c r="G5" s="791"/>
      <c r="H5" s="1495"/>
      <c r="I5" s="1495"/>
      <c r="J5" s="809"/>
      <c r="K5" s="809"/>
      <c r="L5" s="766"/>
    </row>
    <row r="6" spans="1:12" s="757" customFormat="1" ht="17.25" customHeight="1">
      <c r="A6" s="756"/>
      <c r="C6" s="764" t="s">
        <v>336</v>
      </c>
      <c r="D6" s="870" t="s">
        <v>467</v>
      </c>
      <c r="E6" s="870" t="s">
        <v>461</v>
      </c>
      <c r="F6" s="1495"/>
      <c r="G6" s="764" t="s">
        <v>336</v>
      </c>
      <c r="H6" s="871" t="s">
        <v>467</v>
      </c>
      <c r="I6" s="871" t="s">
        <v>461</v>
      </c>
      <c r="J6" s="871" t="s">
        <v>468</v>
      </c>
      <c r="K6" s="795"/>
    </row>
    <row r="7" spans="1:12" s="759" customFormat="1" ht="20.25" customHeight="1">
      <c r="A7" s="758"/>
      <c r="C7" s="55" t="s">
        <v>337</v>
      </c>
      <c r="D7" s="1139">
        <v>340472</v>
      </c>
      <c r="E7" s="1139">
        <v>362202</v>
      </c>
      <c r="F7" s="768"/>
      <c r="G7" s="735" t="s">
        <v>115</v>
      </c>
      <c r="H7" s="1369">
        <v>30594</v>
      </c>
      <c r="I7" s="1369">
        <f>32794+15525</f>
        <v>48319</v>
      </c>
      <c r="J7" s="1369">
        <f>156535+15525</f>
        <v>172060</v>
      </c>
      <c r="K7" s="768"/>
    </row>
    <row r="8" spans="1:12" s="759" customFormat="1" ht="20.25" customHeight="1">
      <c r="A8" s="758"/>
      <c r="C8" s="55" t="s">
        <v>338</v>
      </c>
      <c r="D8" s="1139">
        <v>0</v>
      </c>
      <c r="E8" s="1139">
        <v>0</v>
      </c>
      <c r="F8" s="768"/>
      <c r="G8" s="739" t="s">
        <v>359</v>
      </c>
      <c r="H8" s="1370">
        <v>130797</v>
      </c>
      <c r="I8" s="1370">
        <v>131074</v>
      </c>
      <c r="J8" s="1370">
        <v>509598</v>
      </c>
      <c r="K8" s="768"/>
    </row>
    <row r="9" spans="1:12" s="759" customFormat="1" ht="20.25" customHeight="1">
      <c r="A9" s="758"/>
      <c r="C9" s="55" t="s">
        <v>469</v>
      </c>
      <c r="D9" s="1139">
        <v>90573</v>
      </c>
      <c r="E9" s="1139">
        <v>87753</v>
      </c>
      <c r="F9" s="768"/>
      <c r="G9" s="739" t="s">
        <v>360</v>
      </c>
      <c r="H9" s="1371">
        <v>172621</v>
      </c>
      <c r="I9" s="1371">
        <v>174176</v>
      </c>
      <c r="J9" s="1371">
        <v>670240</v>
      </c>
      <c r="K9" s="768"/>
      <c r="L9" s="796"/>
    </row>
    <row r="10" spans="1:12" s="759" customFormat="1" ht="20.25" customHeight="1">
      <c r="A10" s="758"/>
      <c r="C10" s="55" t="s">
        <v>470</v>
      </c>
      <c r="D10" s="1139">
        <v>9069704</v>
      </c>
      <c r="E10" s="1139">
        <v>9425657</v>
      </c>
      <c r="F10" s="768"/>
      <c r="G10" s="739" t="s">
        <v>361</v>
      </c>
      <c r="H10" s="1371">
        <v>41824</v>
      </c>
      <c r="I10" s="1371">
        <v>43103</v>
      </c>
      <c r="J10" s="1371">
        <v>160642</v>
      </c>
      <c r="K10" s="768"/>
    </row>
    <row r="11" spans="1:12" s="759" customFormat="1" ht="20.25" customHeight="1">
      <c r="A11" s="758"/>
      <c r="C11" s="55" t="s">
        <v>339</v>
      </c>
      <c r="D11" s="1139">
        <v>19709</v>
      </c>
      <c r="E11" s="1139">
        <v>22565</v>
      </c>
      <c r="F11" s="768"/>
      <c r="G11" s="739" t="s">
        <v>362</v>
      </c>
      <c r="H11" s="1371">
        <v>-5891</v>
      </c>
      <c r="I11" s="1370">
        <f>-11282+15525</f>
        <v>4243</v>
      </c>
      <c r="J11" s="1371">
        <f>8910+15525</f>
        <v>24435</v>
      </c>
      <c r="K11" s="768"/>
    </row>
    <row r="12" spans="1:12" s="759" customFormat="1" ht="20.25" customHeight="1">
      <c r="A12" s="758"/>
      <c r="C12" s="55" t="s">
        <v>340</v>
      </c>
      <c r="D12" s="1139">
        <v>34954</v>
      </c>
      <c r="E12" s="1139">
        <v>35768</v>
      </c>
      <c r="F12" s="768"/>
      <c r="G12" s="739" t="s">
        <v>363</v>
      </c>
      <c r="H12" s="1371">
        <v>281995</v>
      </c>
      <c r="I12" s="1371">
        <f>-239099+15525</f>
        <v>-223574</v>
      </c>
      <c r="J12" s="1371">
        <f>601443+15525</f>
        <v>616968</v>
      </c>
      <c r="K12" s="768"/>
    </row>
    <row r="13" spans="1:12" s="759" customFormat="1" ht="20.25" customHeight="1">
      <c r="A13" s="758"/>
      <c r="C13" s="55" t="s">
        <v>341</v>
      </c>
      <c r="D13" s="1139">
        <f>D15-SUM(D7:D12)-D14</f>
        <v>15422</v>
      </c>
      <c r="E13" s="1139">
        <f>E15-SUM(E7:E12)-E14</f>
        <v>21073</v>
      </c>
      <c r="F13" s="768"/>
      <c r="G13" s="739" t="s">
        <v>364</v>
      </c>
      <c r="H13" s="1371">
        <v>287886</v>
      </c>
      <c r="I13" s="1371">
        <v>-227817</v>
      </c>
      <c r="J13" s="1371">
        <v>592533</v>
      </c>
      <c r="K13" s="768"/>
    </row>
    <row r="14" spans="1:12" s="759" customFormat="1" ht="20.25" customHeight="1">
      <c r="A14" s="758"/>
      <c r="C14" s="55" t="s">
        <v>342</v>
      </c>
      <c r="D14" s="1139">
        <v>22772</v>
      </c>
      <c r="E14" s="1139">
        <v>32382</v>
      </c>
      <c r="F14" s="768"/>
      <c r="G14" s="739" t="s">
        <v>365</v>
      </c>
      <c r="H14" s="1371">
        <v>1684</v>
      </c>
      <c r="I14" s="1371">
        <v>0</v>
      </c>
      <c r="J14" s="1371">
        <v>10154</v>
      </c>
      <c r="K14" s="768"/>
    </row>
    <row r="15" spans="1:12" s="761" customFormat="1" ht="20.25" customHeight="1">
      <c r="A15" s="760"/>
      <c r="C15" s="780" t="s">
        <v>343</v>
      </c>
      <c r="D15" s="1140">
        <v>9593606</v>
      </c>
      <c r="E15" s="1140">
        <v>9987400</v>
      </c>
      <c r="F15" s="784"/>
      <c r="G15" s="739" t="s">
        <v>366</v>
      </c>
      <c r="H15" s="1371">
        <v>0</v>
      </c>
      <c r="I15" s="1371">
        <v>0</v>
      </c>
      <c r="J15" s="1371">
        <v>0</v>
      </c>
      <c r="K15" s="784"/>
    </row>
    <row r="16" spans="1:12" s="761" customFormat="1" ht="20.25" customHeight="1">
      <c r="A16" s="760"/>
      <c r="C16" s="781" t="s">
        <v>344</v>
      </c>
      <c r="D16" s="1139">
        <v>4451</v>
      </c>
      <c r="E16" s="1139">
        <v>4485</v>
      </c>
      <c r="F16" s="784"/>
      <c r="G16" s="739" t="s">
        <v>367</v>
      </c>
      <c r="H16" s="1371">
        <v>0</v>
      </c>
      <c r="I16" s="1371">
        <v>0</v>
      </c>
      <c r="J16" s="1371">
        <v>941</v>
      </c>
      <c r="K16" s="784"/>
    </row>
    <row r="17" spans="1:11" s="759" customFormat="1" ht="20.25" customHeight="1">
      <c r="A17" s="758"/>
      <c r="C17" s="781" t="s">
        <v>345</v>
      </c>
      <c r="D17" s="1139">
        <v>6616099</v>
      </c>
      <c r="E17" s="1139">
        <v>7039929</v>
      </c>
      <c r="F17" s="768"/>
      <c r="G17" s="739" t="s">
        <v>368</v>
      </c>
      <c r="H17" s="1371">
        <v>0</v>
      </c>
      <c r="I17" s="1371">
        <v>0</v>
      </c>
      <c r="J17" s="1371">
        <v>0</v>
      </c>
      <c r="K17" s="768"/>
    </row>
    <row r="18" spans="1:11" s="759" customFormat="1" ht="20.25" customHeight="1">
      <c r="A18" s="758"/>
      <c r="C18" s="781" t="s">
        <v>346</v>
      </c>
      <c r="D18" s="1139">
        <v>61676</v>
      </c>
      <c r="E18" s="1139">
        <v>55042</v>
      </c>
      <c r="F18" s="768"/>
      <c r="G18" s="739" t="s">
        <v>114</v>
      </c>
      <c r="H18" s="1371">
        <v>-63583</v>
      </c>
      <c r="I18" s="1371">
        <v>-61576</v>
      </c>
      <c r="J18" s="1371">
        <v>-244762</v>
      </c>
      <c r="K18" s="768"/>
    </row>
    <row r="19" spans="1:11" s="759" customFormat="1" ht="20.25" customHeight="1">
      <c r="A19" s="758"/>
      <c r="C19" s="781" t="s">
        <v>347</v>
      </c>
      <c r="D19" s="1139">
        <v>1094533</v>
      </c>
      <c r="E19" s="1139">
        <v>1014051</v>
      </c>
      <c r="F19" s="768"/>
      <c r="G19" s="739" t="s">
        <v>369</v>
      </c>
      <c r="H19" s="1371">
        <v>-32413</v>
      </c>
      <c r="I19" s="1371">
        <v>-25422</v>
      </c>
      <c r="J19" s="1371">
        <v>-128306</v>
      </c>
      <c r="K19" s="768"/>
    </row>
    <row r="20" spans="1:11" s="761" customFormat="1" ht="20.25" customHeight="1">
      <c r="A20" s="760"/>
      <c r="C20" s="781" t="s">
        <v>348</v>
      </c>
      <c r="D20" s="1139">
        <f>+D21-SUM(D16:D19)</f>
        <v>156103</v>
      </c>
      <c r="E20" s="1139">
        <f>+E21-SUM(E16:E19)</f>
        <v>191929</v>
      </c>
      <c r="F20" s="768"/>
      <c r="G20" s="739" t="s">
        <v>370</v>
      </c>
      <c r="H20" s="1371">
        <v>-39905</v>
      </c>
      <c r="I20" s="1371">
        <v>-47285</v>
      </c>
      <c r="J20" s="1371">
        <v>-170765</v>
      </c>
      <c r="K20" s="768"/>
    </row>
    <row r="21" spans="1:11" s="759" customFormat="1" ht="20.25" customHeight="1">
      <c r="A21" s="758"/>
      <c r="C21" s="780" t="s">
        <v>349</v>
      </c>
      <c r="D21" s="1140">
        <v>7932862</v>
      </c>
      <c r="E21" s="1140">
        <v>8305436</v>
      </c>
      <c r="F21" s="768"/>
      <c r="G21" s="742" t="s">
        <v>106</v>
      </c>
      <c r="H21" s="1369">
        <v>-2959</v>
      </c>
      <c r="I21" s="1369">
        <v>401</v>
      </c>
      <c r="J21" s="1369">
        <v>-5547</v>
      </c>
      <c r="K21" s="768"/>
    </row>
    <row r="22" spans="1:11" s="759" customFormat="1" ht="20.25" customHeight="1">
      <c r="A22" s="758"/>
      <c r="C22" s="781" t="s">
        <v>350</v>
      </c>
      <c r="D22" s="1139">
        <v>896331</v>
      </c>
      <c r="E22" s="1139">
        <v>896331</v>
      </c>
      <c r="F22" s="768"/>
      <c r="G22" s="777" t="s">
        <v>371</v>
      </c>
      <c r="H22" s="1370">
        <v>0</v>
      </c>
      <c r="I22" s="1370">
        <v>0</v>
      </c>
      <c r="J22" s="1370">
        <v>0</v>
      </c>
      <c r="K22" s="768"/>
    </row>
    <row r="23" spans="1:11" s="761" customFormat="1" ht="20.25" customHeight="1">
      <c r="A23" s="760"/>
      <c r="C23" s="781" t="s">
        <v>351</v>
      </c>
      <c r="D23" s="1139">
        <v>127097</v>
      </c>
      <c r="E23" s="1139">
        <v>127097</v>
      </c>
      <c r="F23" s="784"/>
      <c r="G23" s="734" t="s">
        <v>372</v>
      </c>
      <c r="H23" s="1370">
        <v>-2959</v>
      </c>
      <c r="I23" s="1370">
        <v>401</v>
      </c>
      <c r="J23" s="1370">
        <v>-5547</v>
      </c>
      <c r="K23" s="784"/>
    </row>
    <row r="24" spans="1:11" s="759" customFormat="1" ht="20.25" customHeight="1">
      <c r="A24" s="758"/>
      <c r="C24" s="781" t="s">
        <v>352</v>
      </c>
      <c r="D24" s="1139">
        <v>29214</v>
      </c>
      <c r="E24" s="1139">
        <v>24292</v>
      </c>
      <c r="F24" s="768"/>
      <c r="G24" s="741" t="s">
        <v>107</v>
      </c>
      <c r="H24" s="1369">
        <v>27635</v>
      </c>
      <c r="I24" s="1369">
        <f>33194+15525</f>
        <v>48719</v>
      </c>
      <c r="J24" s="1369">
        <f>150988+15525</f>
        <v>166513</v>
      </c>
      <c r="K24" s="768"/>
    </row>
    <row r="25" spans="1:11" s="761" customFormat="1" ht="20.25" customHeight="1">
      <c r="A25" s="760"/>
      <c r="C25" s="781" t="s">
        <v>353</v>
      </c>
      <c r="D25" s="1141">
        <v>608102</v>
      </c>
      <c r="E25" s="1141">
        <v>634244</v>
      </c>
      <c r="F25" s="794"/>
      <c r="G25" s="739" t="s">
        <v>373</v>
      </c>
      <c r="H25" s="1370">
        <v>6629</v>
      </c>
      <c r="I25" s="1370">
        <f>7051+3756</f>
        <v>10807</v>
      </c>
      <c r="J25" s="1370">
        <f>36222+3756</f>
        <v>39978</v>
      </c>
      <c r="K25" s="794"/>
    </row>
    <row r="26" spans="1:11" s="761" customFormat="1" ht="20.25" customHeight="1">
      <c r="A26" s="760"/>
      <c r="C26" s="782" t="s">
        <v>354</v>
      </c>
      <c r="D26" s="1142">
        <v>1660744</v>
      </c>
      <c r="E26" s="1142">
        <v>1681964</v>
      </c>
      <c r="F26" s="794"/>
      <c r="G26" s="1503" t="s">
        <v>374</v>
      </c>
      <c r="H26" s="1501">
        <v>21006</v>
      </c>
      <c r="I26" s="1501">
        <f>26143+11767</f>
        <v>37910</v>
      </c>
      <c r="J26" s="1501">
        <f>114767+11767</f>
        <v>126534</v>
      </c>
      <c r="K26" s="794"/>
    </row>
    <row r="27" spans="1:11" s="761" customFormat="1" ht="20.25" customHeight="1" thickBot="1">
      <c r="A27" s="760"/>
      <c r="C27" s="783" t="s">
        <v>355</v>
      </c>
      <c r="D27" s="1143">
        <f>D21+D26</f>
        <v>9593606</v>
      </c>
      <c r="E27" s="1143">
        <f>E21+E26</f>
        <v>9987400</v>
      </c>
      <c r="F27" s="784"/>
      <c r="G27" s="1504"/>
      <c r="H27" s="1502"/>
      <c r="I27" s="1502"/>
      <c r="J27" s="1502"/>
      <c r="K27" s="784"/>
    </row>
    <row r="28" spans="1:11" s="761" customFormat="1" ht="5.25" customHeight="1">
      <c r="A28" s="760"/>
      <c r="C28" s="797"/>
      <c r="D28" s="784"/>
      <c r="E28" s="784"/>
      <c r="F28" s="784"/>
      <c r="G28" s="800"/>
      <c r="H28" s="784"/>
      <c r="I28" s="784"/>
      <c r="J28" s="784"/>
      <c r="K28" s="784"/>
    </row>
    <row r="29" spans="1:11" s="761" customFormat="1" ht="17.25" customHeight="1">
      <c r="A29" s="760"/>
      <c r="C29" s="797"/>
      <c r="D29" s="784"/>
      <c r="E29" s="784"/>
      <c r="F29" s="784"/>
      <c r="G29" s="738"/>
      <c r="H29" s="784"/>
      <c r="I29" s="784"/>
      <c r="J29" s="784"/>
      <c r="K29" s="784"/>
    </row>
    <row r="30" spans="1:11" s="761" customFormat="1" ht="27.75" customHeight="1">
      <c r="A30" s="760"/>
      <c r="C30" s="769" t="s">
        <v>483</v>
      </c>
      <c r="D30" s="784"/>
      <c r="E30" s="784"/>
      <c r="F30" s="784"/>
      <c r="H30" s="784"/>
      <c r="I30" s="784"/>
      <c r="J30" s="784"/>
      <c r="K30" s="784"/>
    </row>
    <row r="31" spans="1:11" s="788" customFormat="1" ht="17.25" customHeight="1">
      <c r="A31" s="789"/>
      <c r="C31" s="764" t="s">
        <v>336</v>
      </c>
      <c r="D31" s="779" t="s">
        <v>377</v>
      </c>
      <c r="E31" s="778" t="s">
        <v>376</v>
      </c>
      <c r="F31" s="48"/>
      <c r="G31" s="764" t="s">
        <v>336</v>
      </c>
      <c r="H31" s="778" t="s">
        <v>380</v>
      </c>
      <c r="I31" s="48"/>
      <c r="J31" s="48"/>
      <c r="K31" s="48"/>
    </row>
    <row r="32" spans="1:11" s="788" customFormat="1" ht="17.25" customHeight="1">
      <c r="A32" s="787"/>
      <c r="C32" s="770" t="s">
        <v>356</v>
      </c>
      <c r="D32" s="872">
        <v>5142136</v>
      </c>
      <c r="E32" s="1498">
        <v>12984.848</v>
      </c>
      <c r="F32" s="792"/>
      <c r="G32" s="771" t="s">
        <v>378</v>
      </c>
      <c r="H32" s="875">
        <v>10296552</v>
      </c>
      <c r="I32" s="792"/>
      <c r="J32" s="792"/>
      <c r="K32" s="792"/>
    </row>
    <row r="33" spans="1:11" s="788" customFormat="1" ht="17.25" customHeight="1">
      <c r="A33" s="787"/>
      <c r="C33" s="772" t="s">
        <v>357</v>
      </c>
      <c r="D33" s="873">
        <v>607025</v>
      </c>
      <c r="E33" s="1499"/>
      <c r="F33" s="792"/>
      <c r="G33" s="773" t="s">
        <v>379</v>
      </c>
      <c r="H33" s="876">
        <v>2198313</v>
      </c>
      <c r="I33" s="792"/>
      <c r="J33" s="792"/>
      <c r="K33" s="792"/>
    </row>
    <row r="34" spans="1:11" s="786" customFormat="1" ht="17.25" customHeight="1" thickBot="1">
      <c r="A34" s="785"/>
      <c r="C34" s="774" t="s">
        <v>358</v>
      </c>
      <c r="D34" s="874">
        <v>2304605</v>
      </c>
      <c r="E34" s="1500"/>
      <c r="F34" s="793"/>
      <c r="G34" s="775" t="s">
        <v>357</v>
      </c>
      <c r="H34" s="877">
        <v>1271868</v>
      </c>
      <c r="I34" s="793"/>
      <c r="J34" s="793"/>
      <c r="K34" s="793"/>
    </row>
    <row r="35" spans="1:11" s="788" customFormat="1" ht="4.5" customHeight="1" thickTop="1">
      <c r="A35" s="787"/>
      <c r="C35" s="798"/>
      <c r="D35" s="798"/>
      <c r="E35" s="798"/>
      <c r="F35" s="798"/>
      <c r="G35" s="798"/>
      <c r="H35" s="798"/>
      <c r="I35" s="798"/>
      <c r="J35" s="798"/>
      <c r="K35" s="798"/>
    </row>
    <row r="36" spans="1:11" s="763" customFormat="1" ht="17.25" customHeight="1">
      <c r="A36" s="762"/>
      <c r="C36" s="799"/>
      <c r="D36" s="790"/>
      <c r="E36" s="790"/>
      <c r="F36" s="790"/>
      <c r="G36" s="799"/>
      <c r="H36" s="790"/>
      <c r="I36" s="790"/>
      <c r="J36" s="790"/>
      <c r="K36" s="790"/>
    </row>
    <row r="37" spans="1:11" ht="18.75" hidden="1" customHeight="1">
      <c r="A37" s="754"/>
      <c r="C37" s="767" t="s">
        <v>11</v>
      </c>
      <c r="D37" s="767"/>
      <c r="E37" s="767"/>
      <c r="F37" s="767"/>
      <c r="G37" s="767" t="s">
        <v>11</v>
      </c>
      <c r="H37" s="767"/>
      <c r="I37" s="767"/>
      <c r="J37" s="767"/>
      <c r="K37" s="767"/>
    </row>
    <row r="38" spans="1:11" ht="18.75" hidden="1" customHeight="1">
      <c r="A38" s="754"/>
      <c r="C38" s="767" t="s">
        <v>12</v>
      </c>
      <c r="D38" s="767"/>
      <c r="E38" s="767"/>
      <c r="F38" s="767"/>
      <c r="G38" s="767" t="s">
        <v>12</v>
      </c>
      <c r="H38" s="767"/>
      <c r="I38" s="767"/>
      <c r="J38" s="767"/>
      <c r="K38" s="767"/>
    </row>
    <row r="39" spans="1:11" ht="18.75" hidden="1" customHeight="1">
      <c r="A39" s="754"/>
      <c r="C39" s="755" t="s">
        <v>13</v>
      </c>
      <c r="G39" s="755" t="s">
        <v>13</v>
      </c>
    </row>
    <row r="40" spans="1:11">
      <c r="A40" s="754"/>
    </row>
  </sheetData>
  <mergeCells count="8">
    <mergeCell ref="E32:E34"/>
    <mergeCell ref="J26:J27"/>
    <mergeCell ref="H5:I5"/>
    <mergeCell ref="D5:E5"/>
    <mergeCell ref="F5:F6"/>
    <mergeCell ref="I26:I27"/>
    <mergeCell ref="H26:H27"/>
    <mergeCell ref="G26:G27"/>
  </mergeCells>
  <phoneticPr fontId="3" type="noConversion"/>
  <pageMargins left="0.43307086614173229" right="0.23622047244094491" top="0.62992125984251968" bottom="0.35433070866141736" header="0.15748031496062992" footer="0.15748031496062992"/>
  <pageSetup paperSize="9" scale="60" orientation="landscape" useFirstPageNumber="1" verticalDpi="0" r:id="rId1"/>
  <headerFooter>
    <oddHeader>&amp;R&amp;"Trebuchet MS,보통"&amp;12
www.wooribank.com</oddHeader>
    <oddFooter xml:space="preserve">&amp;R&amp;"Trebuchet MS,보통"Page  20
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showGridLines="0" view="pageBreakPreview" zoomScale="80" zoomScaleNormal="90" zoomScaleSheetLayoutView="80" workbookViewId="0">
      <selection activeCell="V25" sqref="V25"/>
    </sheetView>
  </sheetViews>
  <sheetFormatPr defaultRowHeight="20.25"/>
  <cols>
    <col min="1" max="1" width="18.28515625" style="709" customWidth="1"/>
    <col min="2" max="2" width="1.5703125" style="709" customWidth="1"/>
    <col min="3" max="3" width="21.140625" style="709" customWidth="1"/>
    <col min="4" max="4" width="8.42578125" style="709" customWidth="1"/>
    <col min="5" max="6" width="8" style="709" customWidth="1"/>
    <col min="7" max="7" width="9.140625" style="709" customWidth="1"/>
    <col min="8" max="9" width="8" style="709" customWidth="1"/>
    <col min="10" max="10" width="8.28515625" style="709" customWidth="1"/>
    <col min="11" max="11" width="8" style="709" customWidth="1"/>
    <col min="12" max="17" width="8.140625" style="709" customWidth="1"/>
    <col min="18" max="18" width="3" style="709" customWidth="1"/>
    <col min="19" max="21" width="15.7109375" style="709" customWidth="1"/>
    <col min="22" max="16384" width="9.140625" style="709"/>
  </cols>
  <sheetData>
    <row r="1" spans="1:19" ht="30" customHeight="1">
      <c r="A1" s="743"/>
      <c r="B1" s="802"/>
      <c r="C1" s="1456" t="s">
        <v>381</v>
      </c>
      <c r="D1" s="1456"/>
      <c r="E1" s="1456"/>
      <c r="F1" s="1456"/>
      <c r="G1" s="1456"/>
      <c r="H1" s="1456"/>
      <c r="I1" s="1456"/>
      <c r="J1" s="737"/>
      <c r="K1" s="737"/>
      <c r="L1" s="808"/>
      <c r="M1" s="808"/>
      <c r="N1" s="808"/>
      <c r="O1" s="808"/>
      <c r="P1" s="808"/>
      <c r="Q1" s="808"/>
      <c r="R1" s="808"/>
      <c r="S1" s="803"/>
    </row>
    <row r="2" spans="1:19">
      <c r="A2" s="804"/>
      <c r="R2" s="803"/>
      <c r="S2" s="803"/>
    </row>
    <row r="3" spans="1:19">
      <c r="A3" s="804"/>
      <c r="R3" s="803"/>
      <c r="S3" s="803"/>
    </row>
    <row r="4" spans="1:19" s="732" customFormat="1" ht="12">
      <c r="A4" s="710"/>
      <c r="C4" s="805" t="s">
        <v>382</v>
      </c>
      <c r="D4" s="711"/>
      <c r="E4" s="711"/>
      <c r="F4" s="711"/>
      <c r="G4" s="711"/>
      <c r="H4" s="711"/>
      <c r="I4" s="711"/>
      <c r="J4" s="711"/>
      <c r="K4" s="711"/>
      <c r="L4" s="711"/>
      <c r="M4" s="711"/>
      <c r="N4" s="711"/>
      <c r="O4" s="711"/>
      <c r="P4" s="711"/>
      <c r="Q4" s="711"/>
      <c r="R4" s="711"/>
      <c r="S4" s="711"/>
    </row>
    <row r="5" spans="1:19" s="711" customFormat="1" ht="12">
      <c r="A5" s="710"/>
    </row>
    <row r="6" spans="1:19" s="711" customFormat="1" ht="27" customHeight="1">
      <c r="A6" s="710"/>
      <c r="D6" s="1510" t="s">
        <v>421</v>
      </c>
      <c r="E6" s="1511"/>
      <c r="F6" s="1510" t="s">
        <v>414</v>
      </c>
      <c r="G6" s="1511"/>
      <c r="H6" s="1510" t="s">
        <v>415</v>
      </c>
      <c r="I6" s="1511"/>
      <c r="J6" s="1510" t="s">
        <v>416</v>
      </c>
      <c r="K6" s="1511"/>
      <c r="L6" s="1510" t="s">
        <v>417</v>
      </c>
      <c r="M6" s="1511"/>
      <c r="N6" s="1510" t="s">
        <v>418</v>
      </c>
      <c r="O6" s="1511"/>
      <c r="P6" s="1510" t="s">
        <v>461</v>
      </c>
      <c r="Q6" s="1511"/>
      <c r="R6" s="730"/>
    </row>
    <row r="7" spans="1:19" s="711" customFormat="1" ht="27" customHeight="1">
      <c r="A7" s="710"/>
      <c r="C7" s="733" t="s">
        <v>51</v>
      </c>
      <c r="D7" s="806" t="s">
        <v>197</v>
      </c>
      <c r="E7" s="807" t="s">
        <v>390</v>
      </c>
      <c r="F7" s="806" t="s">
        <v>197</v>
      </c>
      <c r="G7" s="807" t="s">
        <v>390</v>
      </c>
      <c r="H7" s="806" t="s">
        <v>197</v>
      </c>
      <c r="I7" s="807" t="s">
        <v>390</v>
      </c>
      <c r="J7" s="806" t="s">
        <v>197</v>
      </c>
      <c r="K7" s="807" t="s">
        <v>390</v>
      </c>
      <c r="L7" s="806" t="s">
        <v>197</v>
      </c>
      <c r="M7" s="807" t="s">
        <v>390</v>
      </c>
      <c r="N7" s="806" t="s">
        <v>197</v>
      </c>
      <c r="O7" s="807" t="s">
        <v>390</v>
      </c>
      <c r="P7" s="806" t="s">
        <v>197</v>
      </c>
      <c r="Q7" s="807" t="s">
        <v>390</v>
      </c>
    </row>
    <row r="8" spans="1:19" s="711" customFormat="1" ht="27" customHeight="1">
      <c r="A8" s="710"/>
      <c r="C8" s="746" t="s">
        <v>384</v>
      </c>
      <c r="D8" s="881">
        <f t="shared" ref="D8:O8" si="0">D9+D10+D11+D12+D13</f>
        <v>6758.92</v>
      </c>
      <c r="E8" s="880">
        <f t="shared" si="0"/>
        <v>167.01000000000002</v>
      </c>
      <c r="F8" s="881">
        <f t="shared" si="0"/>
        <v>6987.2800000000007</v>
      </c>
      <c r="G8" s="880">
        <f t="shared" si="0"/>
        <v>178.53</v>
      </c>
      <c r="H8" s="881">
        <f t="shared" si="0"/>
        <v>6833.93</v>
      </c>
      <c r="I8" s="880">
        <f t="shared" si="0"/>
        <v>182.06</v>
      </c>
      <c r="J8" s="881">
        <f t="shared" si="0"/>
        <v>7277.07</v>
      </c>
      <c r="K8" s="880">
        <f t="shared" si="0"/>
        <v>248.76</v>
      </c>
      <c r="L8" s="881">
        <f t="shared" si="0"/>
        <v>7574.45</v>
      </c>
      <c r="M8" s="880">
        <f t="shared" si="0"/>
        <v>258.2</v>
      </c>
      <c r="N8" s="881">
        <f t="shared" si="0"/>
        <v>7515.53</v>
      </c>
      <c r="O8" s="880">
        <f t="shared" si="0"/>
        <v>264.58</v>
      </c>
      <c r="P8" s="881">
        <v>8057.5240000000003</v>
      </c>
      <c r="Q8" s="880">
        <v>259.613</v>
      </c>
    </row>
    <row r="9" spans="1:19" s="711" customFormat="1" ht="27" customHeight="1">
      <c r="A9" s="710"/>
      <c r="C9" s="740" t="s">
        <v>385</v>
      </c>
      <c r="D9" s="883">
        <v>6358.76</v>
      </c>
      <c r="E9" s="882">
        <v>65.8</v>
      </c>
      <c r="F9" s="883">
        <v>6571.25</v>
      </c>
      <c r="G9" s="882">
        <v>67.099999999999994</v>
      </c>
      <c r="H9" s="883">
        <v>6427.4</v>
      </c>
      <c r="I9" s="882">
        <v>66.02</v>
      </c>
      <c r="J9" s="886">
        <v>6852.76</v>
      </c>
      <c r="K9" s="887">
        <v>106.96</v>
      </c>
      <c r="L9" s="886">
        <v>7139.32</v>
      </c>
      <c r="M9" s="887">
        <v>112.04</v>
      </c>
      <c r="N9" s="886">
        <v>7065.98</v>
      </c>
      <c r="O9" s="887">
        <v>111.08</v>
      </c>
      <c r="P9" s="886">
        <v>7594.0540000000001</v>
      </c>
      <c r="Q9" s="887">
        <v>114.42700000000001</v>
      </c>
    </row>
    <row r="10" spans="1:19" s="711" customFormat="1" ht="27" customHeight="1">
      <c r="A10" s="710"/>
      <c r="C10" s="740" t="s">
        <v>386</v>
      </c>
      <c r="D10" s="883">
        <v>339.37</v>
      </c>
      <c r="E10" s="882">
        <v>59.63</v>
      </c>
      <c r="F10" s="883">
        <v>346.64</v>
      </c>
      <c r="G10" s="882">
        <v>62.74</v>
      </c>
      <c r="H10" s="883">
        <v>349.88</v>
      </c>
      <c r="I10" s="882">
        <v>75.09</v>
      </c>
      <c r="J10" s="886">
        <v>352.41</v>
      </c>
      <c r="K10" s="887">
        <v>87.76</v>
      </c>
      <c r="L10" s="886">
        <v>362.56</v>
      </c>
      <c r="M10" s="887">
        <v>91.15</v>
      </c>
      <c r="N10" s="886">
        <v>374.44</v>
      </c>
      <c r="O10" s="887">
        <v>96.3</v>
      </c>
      <c r="P10" s="886">
        <v>393.63299999999998</v>
      </c>
      <c r="Q10" s="887">
        <v>91.94</v>
      </c>
    </row>
    <row r="11" spans="1:19" s="711" customFormat="1" ht="27" customHeight="1">
      <c r="A11" s="710"/>
      <c r="C11" s="740" t="s">
        <v>387</v>
      </c>
      <c r="D11" s="883">
        <v>0</v>
      </c>
      <c r="E11" s="882">
        <v>0</v>
      </c>
      <c r="F11" s="883">
        <v>0</v>
      </c>
      <c r="G11" s="882">
        <v>0</v>
      </c>
      <c r="H11" s="883">
        <v>0</v>
      </c>
      <c r="I11" s="882">
        <v>0</v>
      </c>
      <c r="J11" s="886">
        <v>0</v>
      </c>
      <c r="K11" s="887">
        <v>0</v>
      </c>
      <c r="L11" s="886">
        <v>0</v>
      </c>
      <c r="M11" s="887">
        <v>0</v>
      </c>
      <c r="N11" s="886">
        <v>0</v>
      </c>
      <c r="O11" s="887">
        <v>0</v>
      </c>
      <c r="P11" s="886">
        <v>0</v>
      </c>
      <c r="Q11" s="887">
        <v>0</v>
      </c>
    </row>
    <row r="12" spans="1:19" s="711" customFormat="1" ht="27" customHeight="1">
      <c r="A12" s="710"/>
      <c r="C12" s="740" t="s">
        <v>388</v>
      </c>
      <c r="D12" s="883">
        <v>39.450000000000003</v>
      </c>
      <c r="E12" s="882">
        <v>26.96</v>
      </c>
      <c r="F12" s="883">
        <v>46.06</v>
      </c>
      <c r="G12" s="882">
        <v>32.25</v>
      </c>
      <c r="H12" s="883">
        <v>38.22</v>
      </c>
      <c r="I12" s="882">
        <v>27.29</v>
      </c>
      <c r="J12" s="886">
        <v>48.86</v>
      </c>
      <c r="K12" s="887">
        <v>36</v>
      </c>
      <c r="L12" s="886">
        <v>48.65</v>
      </c>
      <c r="M12" s="887">
        <v>36.17</v>
      </c>
      <c r="N12" s="886">
        <v>49.6</v>
      </c>
      <c r="O12" s="887">
        <v>37.15</v>
      </c>
      <c r="P12" s="886">
        <v>46.091999999999999</v>
      </c>
      <c r="Q12" s="887">
        <v>34.448</v>
      </c>
    </row>
    <row r="13" spans="1:19" s="711" customFormat="1" ht="27" customHeight="1" thickBot="1">
      <c r="A13" s="710"/>
      <c r="C13" s="747" t="s">
        <v>389</v>
      </c>
      <c r="D13" s="884">
        <v>21.34</v>
      </c>
      <c r="E13" s="885">
        <v>14.62</v>
      </c>
      <c r="F13" s="884">
        <v>23.33</v>
      </c>
      <c r="G13" s="885">
        <v>16.440000000000001</v>
      </c>
      <c r="H13" s="884">
        <v>18.43</v>
      </c>
      <c r="I13" s="885">
        <v>13.66</v>
      </c>
      <c r="J13" s="888">
        <v>23.04</v>
      </c>
      <c r="K13" s="889">
        <v>18.04</v>
      </c>
      <c r="L13" s="888">
        <v>23.92</v>
      </c>
      <c r="M13" s="889">
        <v>18.84</v>
      </c>
      <c r="N13" s="888">
        <v>25.51</v>
      </c>
      <c r="O13" s="889">
        <v>20.05</v>
      </c>
      <c r="P13" s="888">
        <v>23.744</v>
      </c>
      <c r="Q13" s="889">
        <v>18.797999999999998</v>
      </c>
    </row>
    <row r="14" spans="1:19" s="711" customFormat="1" ht="12">
      <c r="A14" s="710"/>
    </row>
    <row r="15" spans="1:19" s="711" customFormat="1" ht="12">
      <c r="A15" s="710"/>
    </row>
    <row r="16" spans="1:19" s="711" customFormat="1" ht="12">
      <c r="A16" s="710"/>
    </row>
    <row r="17" spans="1:22" s="711" customFormat="1" ht="12">
      <c r="A17" s="710"/>
    </row>
    <row r="18" spans="1:22" s="711" customFormat="1" ht="12">
      <c r="A18" s="710"/>
    </row>
    <row r="19" spans="1:22" s="711" customFormat="1" ht="12">
      <c r="A19" s="710"/>
      <c r="C19" s="805" t="s">
        <v>383</v>
      </c>
      <c r="Q19" s="801"/>
      <c r="R19" s="706"/>
      <c r="S19" s="748"/>
    </row>
    <row r="20" spans="1:22" s="711" customFormat="1" ht="12">
      <c r="A20" s="710"/>
      <c r="Q20" s="801"/>
      <c r="R20" s="706"/>
      <c r="S20" s="748"/>
    </row>
    <row r="21" spans="1:22" s="711" customFormat="1" ht="27" customHeight="1">
      <c r="A21" s="710"/>
      <c r="D21" s="1473" t="s">
        <v>395</v>
      </c>
      <c r="E21" s="1473"/>
      <c r="F21" s="1506"/>
      <c r="G21" s="1507" t="s">
        <v>394</v>
      </c>
      <c r="H21" s="1473"/>
      <c r="I21" s="1506"/>
      <c r="J21" s="1507" t="s">
        <v>393</v>
      </c>
      <c r="K21" s="1473"/>
      <c r="L21" s="1506"/>
      <c r="M21" s="1507" t="s">
        <v>392</v>
      </c>
      <c r="N21" s="1473"/>
      <c r="O21" s="1473"/>
      <c r="P21" s="1508"/>
      <c r="Q21" s="706"/>
      <c r="R21" s="1505"/>
      <c r="S21" s="725"/>
      <c r="T21" s="733"/>
      <c r="U21" s="705"/>
      <c r="V21" s="705"/>
    </row>
    <row r="22" spans="1:22" s="711" customFormat="1" ht="27" customHeight="1">
      <c r="A22" s="710"/>
      <c r="C22" s="733" t="s">
        <v>51</v>
      </c>
      <c r="D22" s="47" t="s">
        <v>197</v>
      </c>
      <c r="E22" s="47" t="s">
        <v>390</v>
      </c>
      <c r="F22" s="80" t="s">
        <v>391</v>
      </c>
      <c r="G22" s="51" t="s">
        <v>197</v>
      </c>
      <c r="H22" s="47" t="s">
        <v>390</v>
      </c>
      <c r="I22" s="79" t="s">
        <v>391</v>
      </c>
      <c r="J22" s="47" t="s">
        <v>197</v>
      </c>
      <c r="K22" s="47" t="s">
        <v>390</v>
      </c>
      <c r="L22" s="80" t="s">
        <v>391</v>
      </c>
      <c r="M22" s="52" t="s">
        <v>197</v>
      </c>
      <c r="N22" s="47" t="s">
        <v>390</v>
      </c>
      <c r="O22" s="80" t="s">
        <v>391</v>
      </c>
      <c r="P22" s="1509"/>
      <c r="Q22" s="736"/>
      <c r="R22" s="1505"/>
      <c r="S22" s="78"/>
      <c r="T22" s="78"/>
      <c r="U22" s="60"/>
      <c r="V22" s="60"/>
    </row>
    <row r="23" spans="1:22" s="711" customFormat="1" ht="27" customHeight="1">
      <c r="A23" s="710"/>
      <c r="C23" s="746" t="s">
        <v>384</v>
      </c>
      <c r="D23" s="880">
        <v>972.35199999999998</v>
      </c>
      <c r="E23" s="712">
        <f>E24+E25+E26+E27+E28</f>
        <v>22.436</v>
      </c>
      <c r="F23" s="890">
        <f t="shared" ref="F23:F28" si="1">E23/D23*100</f>
        <v>2.3073948528927799</v>
      </c>
      <c r="G23" s="881">
        <v>7081.4139999999998</v>
      </c>
      <c r="H23" s="712">
        <f>H24+H25+H26+H27+H28</f>
        <v>237.17600000000002</v>
      </c>
      <c r="I23" s="891">
        <f t="shared" ref="I23:I28" si="2">H23/G23*100</f>
        <v>3.3492745940288198</v>
      </c>
      <c r="J23" s="880">
        <v>3.758</v>
      </c>
      <c r="K23" s="712">
        <f>K24+K25+K26+K27+K28</f>
        <v>1E-3</v>
      </c>
      <c r="L23" s="713">
        <f>K23/H23*100</f>
        <v>4.216278206901204E-4</v>
      </c>
      <c r="M23" s="714">
        <f>M24+M25+M26+M27+M28</f>
        <v>8057.5249999999996</v>
      </c>
      <c r="N23" s="880">
        <f>N24+N25+N26+N27+N28</f>
        <v>259.61300000000006</v>
      </c>
      <c r="O23" s="713">
        <f t="shared" ref="O23:O28" si="3">N23/M23*100</f>
        <v>3.2219943468993275</v>
      </c>
      <c r="P23" s="724"/>
      <c r="Q23" s="810"/>
      <c r="R23" s="708"/>
      <c r="S23" s="77"/>
      <c r="T23" s="76"/>
      <c r="U23" s="61"/>
      <c r="V23" s="61"/>
    </row>
    <row r="24" spans="1:22" s="711" customFormat="1" ht="27" customHeight="1">
      <c r="A24" s="710"/>
      <c r="C24" s="740" t="s">
        <v>385</v>
      </c>
      <c r="D24" s="887">
        <v>938.024</v>
      </c>
      <c r="E24" s="892">
        <v>10.555999999999999</v>
      </c>
      <c r="F24" s="893">
        <f t="shared" si="1"/>
        <v>1.1253443408697432</v>
      </c>
      <c r="G24" s="886">
        <v>6652.2730000000001</v>
      </c>
      <c r="H24" s="892">
        <v>103.87</v>
      </c>
      <c r="I24" s="894">
        <f t="shared" si="2"/>
        <v>1.561421186412524</v>
      </c>
      <c r="J24" s="887">
        <v>3.758</v>
      </c>
      <c r="K24" s="887">
        <v>1E-3</v>
      </c>
      <c r="L24" s="715">
        <f>K24/H24*100</f>
        <v>9.6274188889958602E-4</v>
      </c>
      <c r="M24" s="716">
        <f t="shared" ref="M24:N28" si="4">D24+G24+J24</f>
        <v>7594.0550000000003</v>
      </c>
      <c r="N24" s="882">
        <f t="shared" si="4"/>
        <v>114.42700000000001</v>
      </c>
      <c r="O24" s="713">
        <f t="shared" si="3"/>
        <v>1.5067970932525507</v>
      </c>
      <c r="P24" s="724"/>
      <c r="Q24" s="810"/>
      <c r="R24" s="729"/>
      <c r="S24" s="75"/>
      <c r="T24" s="811"/>
      <c r="U24" s="727"/>
      <c r="V24" s="727"/>
    </row>
    <row r="25" spans="1:22" s="711" customFormat="1" ht="27" customHeight="1">
      <c r="A25" s="710"/>
      <c r="C25" s="740" t="s">
        <v>386</v>
      </c>
      <c r="D25" s="887">
        <v>26.257999999999999</v>
      </c>
      <c r="E25" s="892">
        <v>4.6660000000000004</v>
      </c>
      <c r="F25" s="895">
        <f>E25/D25*100</f>
        <v>17.769822530276489</v>
      </c>
      <c r="G25" s="886">
        <v>367.375</v>
      </c>
      <c r="H25" s="892">
        <v>87.274000000000001</v>
      </c>
      <c r="I25" s="894">
        <f t="shared" si="2"/>
        <v>23.75610751956448</v>
      </c>
      <c r="J25" s="887">
        <v>0</v>
      </c>
      <c r="K25" s="887">
        <v>0</v>
      </c>
      <c r="L25" s="715">
        <f>K25/H25*100</f>
        <v>0</v>
      </c>
      <c r="M25" s="716">
        <f t="shared" si="4"/>
        <v>393.63299999999998</v>
      </c>
      <c r="N25" s="882">
        <f t="shared" si="4"/>
        <v>91.94</v>
      </c>
      <c r="O25" s="713">
        <f t="shared" si="3"/>
        <v>23.356781570650835</v>
      </c>
      <c r="P25" s="724"/>
      <c r="Q25" s="812"/>
      <c r="R25" s="706"/>
      <c r="S25" s="75"/>
      <c r="T25" s="811"/>
      <c r="U25" s="728"/>
      <c r="V25" s="728"/>
    </row>
    <row r="26" spans="1:22" s="711" customFormat="1" ht="27" customHeight="1">
      <c r="A26" s="710"/>
      <c r="C26" s="740" t="s">
        <v>387</v>
      </c>
      <c r="D26" s="887">
        <v>0</v>
      </c>
      <c r="E26" s="892">
        <v>0</v>
      </c>
      <c r="F26" s="894">
        <v>0</v>
      </c>
      <c r="G26" s="886">
        <v>0</v>
      </c>
      <c r="H26" s="892">
        <v>0</v>
      </c>
      <c r="I26" s="894">
        <v>0</v>
      </c>
      <c r="J26" s="887">
        <v>0</v>
      </c>
      <c r="K26" s="887">
        <v>0</v>
      </c>
      <c r="L26" s="715">
        <v>0</v>
      </c>
      <c r="M26" s="716">
        <f t="shared" si="4"/>
        <v>0</v>
      </c>
      <c r="N26" s="882">
        <f t="shared" si="4"/>
        <v>0</v>
      </c>
      <c r="O26" s="713">
        <v>0</v>
      </c>
      <c r="P26" s="58"/>
      <c r="Q26" s="812"/>
      <c r="R26" s="729"/>
      <c r="S26" s="75"/>
      <c r="T26" s="811"/>
      <c r="U26" s="727"/>
      <c r="V26" s="727"/>
    </row>
    <row r="27" spans="1:22" s="711" customFormat="1" ht="27" customHeight="1">
      <c r="A27" s="710"/>
      <c r="C27" s="740" t="s">
        <v>388</v>
      </c>
      <c r="D27" s="887">
        <v>4.4359999999999999</v>
      </c>
      <c r="E27" s="892">
        <v>3.9159999999999999</v>
      </c>
      <c r="F27" s="893">
        <f t="shared" si="1"/>
        <v>88.277727682596932</v>
      </c>
      <c r="G27" s="886">
        <v>41.655999999999999</v>
      </c>
      <c r="H27" s="892">
        <v>30.532</v>
      </c>
      <c r="I27" s="894">
        <f t="shared" si="2"/>
        <v>73.295563664298058</v>
      </c>
      <c r="J27" s="887">
        <v>0</v>
      </c>
      <c r="K27" s="887">
        <v>0</v>
      </c>
      <c r="L27" s="715">
        <f>K27/H27*100</f>
        <v>0</v>
      </c>
      <c r="M27" s="716">
        <f t="shared" si="4"/>
        <v>46.091999999999999</v>
      </c>
      <c r="N27" s="882">
        <f t="shared" si="4"/>
        <v>34.448</v>
      </c>
      <c r="O27" s="713">
        <f t="shared" si="3"/>
        <v>74.737481558621894</v>
      </c>
      <c r="P27" s="724"/>
      <c r="Q27" s="812"/>
      <c r="R27" s="706"/>
      <c r="S27" s="75"/>
      <c r="T27" s="811"/>
      <c r="U27" s="728"/>
      <c r="V27" s="728"/>
    </row>
    <row r="28" spans="1:22" s="711" customFormat="1" ht="27" customHeight="1" thickBot="1">
      <c r="A28" s="710"/>
      <c r="C28" s="747" t="s">
        <v>389</v>
      </c>
      <c r="D28" s="889">
        <v>3.6339999999999999</v>
      </c>
      <c r="E28" s="889">
        <v>3.298</v>
      </c>
      <c r="F28" s="896">
        <f t="shared" si="1"/>
        <v>90.753990093560816</v>
      </c>
      <c r="G28" s="888">
        <v>20.111000000000001</v>
      </c>
      <c r="H28" s="889">
        <v>15.5</v>
      </c>
      <c r="I28" s="897">
        <f t="shared" si="2"/>
        <v>77.072249017950384</v>
      </c>
      <c r="J28" s="889">
        <v>0</v>
      </c>
      <c r="K28" s="889">
        <v>0</v>
      </c>
      <c r="L28" s="717">
        <f>K28/H28*100</f>
        <v>0</v>
      </c>
      <c r="M28" s="718">
        <f t="shared" si="4"/>
        <v>23.745000000000001</v>
      </c>
      <c r="N28" s="718">
        <f t="shared" si="4"/>
        <v>18.798000000000002</v>
      </c>
      <c r="O28" s="719">
        <f t="shared" si="3"/>
        <v>79.166140240050538</v>
      </c>
      <c r="P28" s="724"/>
      <c r="Q28" s="812"/>
      <c r="R28" s="729"/>
      <c r="S28" s="75"/>
      <c r="T28" s="811"/>
      <c r="U28" s="727"/>
      <c r="V28" s="727"/>
    </row>
    <row r="29" spans="1:22" s="711" customFormat="1" ht="12">
      <c r="A29" s="710"/>
      <c r="H29" s="720"/>
      <c r="S29" s="75"/>
      <c r="T29" s="811"/>
      <c r="U29" s="728"/>
      <c r="V29" s="728"/>
    </row>
    <row r="30" spans="1:22" s="711" customFormat="1" ht="12">
      <c r="A30" s="710"/>
      <c r="C30" s="748" t="s">
        <v>464</v>
      </c>
      <c r="Q30" s="706"/>
      <c r="R30" s="726"/>
    </row>
    <row r="31" spans="1:22" s="711" customFormat="1" ht="12">
      <c r="A31" s="710"/>
      <c r="C31" s="707"/>
    </row>
    <row r="32" spans="1:22" s="711" customFormat="1" ht="12">
      <c r="A32" s="710"/>
      <c r="C32" s="723"/>
      <c r="D32" s="721"/>
      <c r="E32" s="721"/>
      <c r="F32" s="721"/>
      <c r="G32" s="721"/>
      <c r="H32" s="721"/>
      <c r="I32" s="721"/>
      <c r="J32" s="721"/>
      <c r="K32" s="721"/>
      <c r="L32" s="721"/>
      <c r="M32" s="721"/>
      <c r="N32" s="721"/>
      <c r="O32" s="721"/>
      <c r="P32" s="721"/>
      <c r="Q32" s="721"/>
    </row>
    <row r="33" spans="3:17" s="707" customFormat="1" ht="11.25"/>
    <row r="34" spans="3:17" s="707" customFormat="1" ht="11.25">
      <c r="C34" s="722"/>
    </row>
    <row r="35" spans="3:17">
      <c r="C35" s="707"/>
      <c r="D35" s="707"/>
      <c r="E35" s="707"/>
      <c r="F35" s="707"/>
      <c r="G35" s="707"/>
      <c r="H35" s="707"/>
      <c r="I35" s="707"/>
      <c r="J35" s="707"/>
      <c r="K35" s="707"/>
      <c r="L35" s="707"/>
      <c r="M35" s="707"/>
      <c r="N35" s="707"/>
      <c r="O35" s="707"/>
      <c r="P35" s="707"/>
      <c r="Q35" s="707"/>
    </row>
  </sheetData>
  <mergeCells count="14">
    <mergeCell ref="R21:R22"/>
    <mergeCell ref="C1:I1"/>
    <mergeCell ref="D21:F21"/>
    <mergeCell ref="G21:I21"/>
    <mergeCell ref="J21:L21"/>
    <mergeCell ref="M21:O21"/>
    <mergeCell ref="P21:P22"/>
    <mergeCell ref="D6:E6"/>
    <mergeCell ref="F6:G6"/>
    <mergeCell ref="H6:I6"/>
    <mergeCell ref="P6:Q6"/>
    <mergeCell ref="N6:O6"/>
    <mergeCell ref="L6:M6"/>
    <mergeCell ref="J6:K6"/>
  </mergeCells>
  <phoneticPr fontId="3" type="noConversion"/>
  <pageMargins left="0.43307086614173229" right="0.23622047244094491" top="0.62992125984251968" bottom="0.35433070866141736" header="0.15748031496062992" footer="0.15748031496062992"/>
  <pageSetup paperSize="9" scale="77" orientation="landscape" useFirstPageNumber="1" verticalDpi="0" r:id="rId1"/>
  <headerFooter>
    <oddHeader>&amp;R&amp;"Trebuchet MS,보통"&amp;12
www.wooribank.com</oddHeader>
    <oddFooter>&amp;R&amp;"Trebuchet MS,보통"Page 21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showGridLines="0" view="pageBreakPreview" topLeftCell="A4" zoomScale="80" zoomScaleNormal="100" zoomScaleSheetLayoutView="80" workbookViewId="0">
      <selection activeCell="U21" sqref="U21"/>
    </sheetView>
  </sheetViews>
  <sheetFormatPr defaultRowHeight="23.25"/>
  <cols>
    <col min="1" max="1" width="22.28515625" style="180" customWidth="1"/>
    <col min="2" max="2" width="6.140625" style="180" customWidth="1"/>
    <col min="3" max="3" width="32" style="180" customWidth="1"/>
    <col min="4" max="8" width="11.42578125" style="180" customWidth="1"/>
    <col min="9" max="9" width="1.28515625" style="171" customWidth="1"/>
    <col min="10" max="10" width="4.85546875" style="171" customWidth="1"/>
    <col min="11" max="11" width="30.42578125" style="171" customWidth="1"/>
    <col min="12" max="16" width="11.42578125" style="171" customWidth="1"/>
    <col min="17" max="17" width="1.28515625" style="179" customWidth="1"/>
    <col min="18" max="18" width="0.5703125" style="180" customWidth="1"/>
    <col min="19" max="19" width="9.140625" style="180"/>
    <col min="20" max="20" width="14.140625" style="176" customWidth="1"/>
    <col min="21" max="16384" width="9.140625" style="180"/>
  </cols>
  <sheetData>
    <row r="1" spans="1:20" s="175" customFormat="1" ht="33" customHeight="1">
      <c r="A1" s="184"/>
      <c r="B1" s="174"/>
      <c r="C1" s="1445" t="s">
        <v>49</v>
      </c>
      <c r="D1" s="1445"/>
      <c r="E1" s="1445"/>
      <c r="F1" s="1445"/>
      <c r="G1" s="1445"/>
      <c r="H1" s="1445"/>
      <c r="I1" s="1445"/>
      <c r="J1" s="1445"/>
      <c r="K1" s="1445"/>
      <c r="L1" s="169"/>
      <c r="M1" s="169"/>
      <c r="N1" s="169"/>
      <c r="O1" s="169"/>
      <c r="P1" s="169"/>
      <c r="Q1" s="169"/>
      <c r="R1" s="174"/>
      <c r="T1" s="176"/>
    </row>
    <row r="2" spans="1:20" s="175" customFormat="1" ht="21" customHeight="1">
      <c r="A2" s="177"/>
      <c r="C2" s="226"/>
      <c r="D2" s="226"/>
      <c r="E2" s="226"/>
      <c r="F2" s="226"/>
      <c r="G2" s="226"/>
      <c r="H2" s="226"/>
      <c r="I2" s="168"/>
      <c r="J2" s="227"/>
      <c r="K2" s="227"/>
      <c r="L2" s="227"/>
      <c r="M2" s="227"/>
      <c r="N2" s="227"/>
      <c r="O2" s="227"/>
      <c r="P2" s="227"/>
      <c r="Q2" s="194"/>
      <c r="T2" s="195"/>
    </row>
    <row r="3" spans="1:20" s="175" customFormat="1">
      <c r="A3" s="177"/>
      <c r="C3" s="1446" t="s">
        <v>50</v>
      </c>
      <c r="D3" s="1446"/>
      <c r="E3" s="1446"/>
      <c r="F3" s="1446"/>
      <c r="G3" s="1446"/>
      <c r="H3" s="1446"/>
      <c r="I3" s="1446"/>
      <c r="J3" s="1446"/>
      <c r="K3" s="1446"/>
      <c r="L3" s="170"/>
      <c r="M3" s="170"/>
      <c r="N3" s="170"/>
      <c r="O3" s="170"/>
      <c r="P3" s="170"/>
      <c r="Q3" s="170"/>
      <c r="T3" s="176"/>
    </row>
    <row r="4" spans="1:20" s="175" customFormat="1" ht="26.25">
      <c r="A4" s="177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96"/>
      <c r="T4" s="176"/>
    </row>
    <row r="5" spans="1:20" s="175" customFormat="1">
      <c r="A5" s="177"/>
      <c r="C5" s="186" t="s">
        <v>51</v>
      </c>
      <c r="D5" s="197" t="s">
        <v>415</v>
      </c>
      <c r="E5" s="197" t="s">
        <v>416</v>
      </c>
      <c r="F5" s="197" t="s">
        <v>417</v>
      </c>
      <c r="G5" s="197" t="s">
        <v>418</v>
      </c>
      <c r="H5" s="197" t="s">
        <v>449</v>
      </c>
      <c r="I5" s="198"/>
      <c r="J5" s="178"/>
      <c r="K5" s="186" t="s">
        <v>51</v>
      </c>
      <c r="L5" s="197" t="s">
        <v>415</v>
      </c>
      <c r="M5" s="197" t="s">
        <v>416</v>
      </c>
      <c r="N5" s="197" t="s">
        <v>417</v>
      </c>
      <c r="O5" s="197" t="s">
        <v>418</v>
      </c>
      <c r="P5" s="197" t="s">
        <v>449</v>
      </c>
      <c r="Q5" s="198"/>
      <c r="R5" s="179"/>
      <c r="S5" s="179"/>
      <c r="T5" s="176"/>
    </row>
    <row r="6" spans="1:20" s="175" customFormat="1" ht="7.5" customHeight="1">
      <c r="A6" s="177"/>
      <c r="D6" s="1447"/>
      <c r="E6" s="1447"/>
      <c r="F6" s="1447"/>
      <c r="G6" s="1447"/>
      <c r="H6" s="1447"/>
      <c r="I6" s="1447"/>
      <c r="J6" s="181"/>
      <c r="K6" s="230"/>
      <c r="L6" s="230"/>
      <c r="M6" s="230"/>
      <c r="N6" s="230"/>
      <c r="O6" s="230"/>
      <c r="P6" s="1448"/>
      <c r="Q6" s="1448"/>
      <c r="R6" s="179"/>
      <c r="S6" s="179"/>
      <c r="T6" s="176"/>
    </row>
    <row r="7" spans="1:20" s="175" customFormat="1" ht="21.75" customHeight="1">
      <c r="A7" s="177"/>
      <c r="C7" s="189" t="s">
        <v>52</v>
      </c>
      <c r="D7" s="932">
        <v>6908.2860000000001</v>
      </c>
      <c r="E7" s="932">
        <v>5738.0020000000004</v>
      </c>
      <c r="F7" s="932">
        <v>5920.5680000000002</v>
      </c>
      <c r="G7" s="932">
        <v>6004.5039999999999</v>
      </c>
      <c r="H7" s="932">
        <v>6712.6229999999996</v>
      </c>
      <c r="I7" s="3"/>
      <c r="J7" s="4"/>
      <c r="K7" s="190" t="s">
        <v>69</v>
      </c>
      <c r="L7" s="945">
        <v>234695.084</v>
      </c>
      <c r="M7" s="945">
        <v>237497.139</v>
      </c>
      <c r="N7" s="945">
        <v>237900.166</v>
      </c>
      <c r="O7" s="945">
        <v>237359.05900000001</v>
      </c>
      <c r="P7" s="945">
        <v>248690.93900000001</v>
      </c>
      <c r="Q7" s="5"/>
      <c r="R7" s="179"/>
      <c r="S7" s="179"/>
      <c r="T7" s="176"/>
    </row>
    <row r="8" spans="1:20" s="175" customFormat="1" ht="21.75" customHeight="1">
      <c r="A8" s="177"/>
      <c r="C8" s="191" t="s">
        <v>53</v>
      </c>
      <c r="D8" s="932">
        <f>D7-D9</f>
        <v>6291.1260000000002</v>
      </c>
      <c r="E8" s="932">
        <f>E7-E9</f>
        <v>4968.9880000000003</v>
      </c>
      <c r="F8" s="932">
        <f>F7-F9</f>
        <v>5124.8760000000002</v>
      </c>
      <c r="G8" s="932">
        <f>G7-G9</f>
        <v>5241.3899999999994</v>
      </c>
      <c r="H8" s="932">
        <f>H7-H9</f>
        <v>5987.54</v>
      </c>
      <c r="I8" s="3"/>
      <c r="J8" s="2"/>
      <c r="K8" s="191" t="s">
        <v>70</v>
      </c>
      <c r="L8" s="947">
        <v>205077.65</v>
      </c>
      <c r="M8" s="947">
        <v>208340.59400000001</v>
      </c>
      <c r="N8" s="946">
        <v>209540.06400000001</v>
      </c>
      <c r="O8" s="947">
        <v>207965.603</v>
      </c>
      <c r="P8" s="947">
        <v>216568.27499999999</v>
      </c>
      <c r="R8" s="179"/>
      <c r="S8" s="179"/>
      <c r="T8" s="176"/>
    </row>
    <row r="9" spans="1:20" s="175" customFormat="1" ht="21.75" customHeight="1">
      <c r="A9" s="177"/>
      <c r="C9" s="191" t="s">
        <v>54</v>
      </c>
      <c r="D9" s="933">
        <v>617.16</v>
      </c>
      <c r="E9" s="933">
        <v>769.01400000000001</v>
      </c>
      <c r="F9" s="933">
        <v>795.69200000000001</v>
      </c>
      <c r="G9" s="933">
        <v>763.11400000000003</v>
      </c>
      <c r="H9" s="933">
        <v>725.08299999999997</v>
      </c>
      <c r="I9" s="7"/>
      <c r="J9" s="2"/>
      <c r="K9" s="191" t="s">
        <v>71</v>
      </c>
      <c r="L9" s="947">
        <v>23682.9</v>
      </c>
      <c r="M9" s="947">
        <v>23286.054</v>
      </c>
      <c r="N9" s="946">
        <v>21950.041000000001</v>
      </c>
      <c r="O9" s="947">
        <v>22934.15</v>
      </c>
      <c r="P9" s="947">
        <v>23626.234</v>
      </c>
      <c r="R9" s="179"/>
      <c r="S9" s="179"/>
      <c r="T9" s="8"/>
    </row>
    <row r="10" spans="1:20" s="175" customFormat="1" ht="21.75" customHeight="1">
      <c r="A10" s="177"/>
      <c r="C10" s="192" t="s">
        <v>55</v>
      </c>
      <c r="D10" s="934">
        <f>D11+D12+D13</f>
        <v>37945.323000000004</v>
      </c>
      <c r="E10" s="934">
        <f>E11+E12+E13</f>
        <v>37664.294000000002</v>
      </c>
      <c r="F10" s="934">
        <f>F11+F12+F13</f>
        <v>38687.440999999999</v>
      </c>
      <c r="G10" s="934">
        <f>G11+G12+G13</f>
        <v>41010.031999999999</v>
      </c>
      <c r="H10" s="934">
        <f>H11+H12+H13</f>
        <v>47130.229999999996</v>
      </c>
      <c r="I10" s="10"/>
      <c r="J10" s="2"/>
      <c r="K10" s="191" t="s">
        <v>72</v>
      </c>
      <c r="L10" s="949">
        <v>4399.82</v>
      </c>
      <c r="M10" s="949">
        <v>4227.241</v>
      </c>
      <c r="N10" s="948">
        <v>4552.8249999999998</v>
      </c>
      <c r="O10" s="949">
        <v>4574.4110000000001</v>
      </c>
      <c r="P10" s="949">
        <v>6443.4189999999999</v>
      </c>
      <c r="Q10" s="199"/>
      <c r="R10" s="200"/>
      <c r="S10" s="200"/>
      <c r="T10" s="8"/>
    </row>
    <row r="11" spans="1:20" s="175" customFormat="1" ht="21.75" customHeight="1">
      <c r="A11" s="177"/>
      <c r="C11" s="191" t="s">
        <v>56</v>
      </c>
      <c r="D11" s="935">
        <v>5843.0770000000002</v>
      </c>
      <c r="E11" s="932">
        <v>7576.2960000000003</v>
      </c>
      <c r="F11" s="932">
        <v>6340.7039999999997</v>
      </c>
      <c r="G11" s="932">
        <v>5720.8109999999997</v>
      </c>
      <c r="H11" s="932">
        <v>6134.2479999999996</v>
      </c>
      <c r="I11" s="3"/>
      <c r="J11" s="4"/>
      <c r="K11" s="190" t="s">
        <v>73</v>
      </c>
      <c r="L11" s="945">
        <v>14784.706</v>
      </c>
      <c r="M11" s="945">
        <v>13935.114</v>
      </c>
      <c r="N11" s="950">
        <v>15899.599</v>
      </c>
      <c r="O11" s="945">
        <v>15862.477000000001</v>
      </c>
      <c r="P11" s="945">
        <v>16202.986000000001</v>
      </c>
      <c r="Q11" s="5"/>
      <c r="R11" s="201"/>
      <c r="S11" s="201"/>
      <c r="T11" s="11"/>
    </row>
    <row r="12" spans="1:20" s="175" customFormat="1" ht="21.75" customHeight="1">
      <c r="A12" s="177"/>
      <c r="C12" s="191" t="s">
        <v>442</v>
      </c>
      <c r="D12" s="935">
        <v>15352.95</v>
      </c>
      <c r="E12" s="932">
        <v>13256.656000000001</v>
      </c>
      <c r="F12" s="932">
        <v>14644.608</v>
      </c>
      <c r="G12" s="932">
        <v>16167.617</v>
      </c>
      <c r="H12" s="932">
        <v>18063.422999999999</v>
      </c>
      <c r="I12" s="3"/>
      <c r="J12" s="2"/>
      <c r="K12" s="191" t="s">
        <v>74</v>
      </c>
      <c r="L12" s="947">
        <v>6234.75</v>
      </c>
      <c r="M12" s="947">
        <v>6477.25</v>
      </c>
      <c r="N12" s="946">
        <v>6617.9179999999997</v>
      </c>
      <c r="O12" s="947">
        <v>6754.2250000000004</v>
      </c>
      <c r="P12" s="947">
        <v>6468.29</v>
      </c>
      <c r="R12" s="201"/>
      <c r="S12" s="201"/>
      <c r="T12" s="8"/>
    </row>
    <row r="13" spans="1:20" s="175" customFormat="1" ht="21.75" customHeight="1">
      <c r="A13" s="177"/>
      <c r="C13" s="191" t="s">
        <v>57</v>
      </c>
      <c r="D13" s="935">
        <v>16749.295999999998</v>
      </c>
      <c r="E13" s="933">
        <v>16831.342000000001</v>
      </c>
      <c r="F13" s="933">
        <v>17702.129000000001</v>
      </c>
      <c r="G13" s="933">
        <v>19121.603999999999</v>
      </c>
      <c r="H13" s="933">
        <v>22932.559000000001</v>
      </c>
      <c r="I13" s="3"/>
      <c r="J13" s="2"/>
      <c r="K13" s="191" t="s">
        <v>75</v>
      </c>
      <c r="L13" s="947">
        <v>7024.67</v>
      </c>
      <c r="M13" s="947">
        <v>5894.2049999999999</v>
      </c>
      <c r="N13" s="946">
        <v>7182.027</v>
      </c>
      <c r="O13" s="947">
        <v>6923.6379999999999</v>
      </c>
      <c r="P13" s="947">
        <v>7342.3159999999998</v>
      </c>
      <c r="R13" s="201"/>
      <c r="S13" s="201"/>
      <c r="T13" s="8"/>
    </row>
    <row r="14" spans="1:20" s="175" customFormat="1" ht="25.5" customHeight="1">
      <c r="A14" s="177"/>
      <c r="C14" s="189" t="s">
        <v>484</v>
      </c>
      <c r="D14" s="937">
        <v>267106.20400000003</v>
      </c>
      <c r="E14" s="936">
        <v>278109.10600000003</v>
      </c>
      <c r="F14" s="936">
        <v>277720.00300000003</v>
      </c>
      <c r="G14" s="936">
        <v>278684.897</v>
      </c>
      <c r="H14" s="936">
        <v>282423.81400000001</v>
      </c>
      <c r="I14" s="12"/>
      <c r="J14" s="4"/>
      <c r="K14" s="190" t="s">
        <v>76</v>
      </c>
      <c r="L14" s="952">
        <v>27869.651000000002</v>
      </c>
      <c r="M14" s="952">
        <v>27091.625</v>
      </c>
      <c r="N14" s="951">
        <v>26752.724999999999</v>
      </c>
      <c r="O14" s="952">
        <v>28102.679</v>
      </c>
      <c r="P14" s="952">
        <v>28725.862000000001</v>
      </c>
      <c r="Q14" s="202"/>
      <c r="R14" s="201"/>
      <c r="S14" s="203"/>
      <c r="T14" s="13"/>
    </row>
    <row r="15" spans="1:20" s="175" customFormat="1" ht="21.75" customHeight="1">
      <c r="A15" s="177"/>
      <c r="C15" s="191" t="s">
        <v>58</v>
      </c>
      <c r="D15" s="936">
        <v>200213.22500000001</v>
      </c>
      <c r="E15" s="936">
        <v>203406.25700000001</v>
      </c>
      <c r="F15" s="936">
        <v>205110.67800000001</v>
      </c>
      <c r="G15" s="936">
        <v>206709.47099999999</v>
      </c>
      <c r="H15" s="936">
        <v>211065.37599999999</v>
      </c>
      <c r="I15" s="3"/>
      <c r="J15" s="2"/>
      <c r="K15" s="191" t="s">
        <v>77</v>
      </c>
      <c r="L15" s="947">
        <v>23769.35</v>
      </c>
      <c r="M15" s="947">
        <v>22940.731</v>
      </c>
      <c r="N15" s="946">
        <v>22319.834999999999</v>
      </c>
      <c r="O15" s="947">
        <v>23332.98</v>
      </c>
      <c r="P15" s="947">
        <v>24076.519</v>
      </c>
      <c r="R15" s="201"/>
      <c r="S15" s="1440"/>
      <c r="T15" s="1440"/>
    </row>
    <row r="16" spans="1:20" ht="21.75" customHeight="1">
      <c r="A16" s="204"/>
      <c r="C16" s="191" t="s">
        <v>59</v>
      </c>
      <c r="D16" s="935">
        <v>13147.61</v>
      </c>
      <c r="E16" s="936">
        <v>13782.661</v>
      </c>
      <c r="F16" s="936">
        <v>14731.165999999999</v>
      </c>
      <c r="G16" s="936">
        <v>14978.082</v>
      </c>
      <c r="H16" s="936">
        <v>15238.632</v>
      </c>
      <c r="I16" s="3"/>
      <c r="J16" s="2"/>
      <c r="K16" s="191" t="s">
        <v>78</v>
      </c>
      <c r="L16" s="953">
        <v>3546.72</v>
      </c>
      <c r="M16" s="953">
        <v>3595.799</v>
      </c>
      <c r="N16" s="953">
        <v>3760.2080000000001</v>
      </c>
      <c r="O16" s="953">
        <v>4101.9840000000004</v>
      </c>
      <c r="P16" s="953">
        <v>3678.2020000000002</v>
      </c>
      <c r="Q16" s="14"/>
      <c r="R16" s="179"/>
      <c r="S16" s="1440"/>
      <c r="T16" s="1440"/>
    </row>
    <row r="17" spans="1:22" ht="21.75" customHeight="1">
      <c r="A17" s="204"/>
      <c r="C17" s="191" t="s">
        <v>60</v>
      </c>
      <c r="D17" s="935">
        <v>8197.16</v>
      </c>
      <c r="E17" s="936">
        <v>6801.509</v>
      </c>
      <c r="F17" s="936">
        <v>6830.3739999999998</v>
      </c>
      <c r="G17" s="936">
        <v>7576.9790000000003</v>
      </c>
      <c r="H17" s="936">
        <v>7874.4570000000003</v>
      </c>
      <c r="I17" s="3"/>
      <c r="J17" s="4"/>
      <c r="K17" s="190" t="s">
        <v>39</v>
      </c>
      <c r="L17" s="947">
        <f>3427.909+410.47+43.264+232.6+22.681+67.754+13892.461+283.98</f>
        <v>18381.118999999999</v>
      </c>
      <c r="M17" s="947">
        <f>3024.971+452.713+152.098+201.329+23.392+87.336+22451.144+339.057</f>
        <v>26732.04</v>
      </c>
      <c r="N17" s="947">
        <f>2578.332+386.374+99.859+154.202+14.777+67.505+21408.267+302.913</f>
        <v>25012.228999999999</v>
      </c>
      <c r="O17" s="947">
        <f>2222.042+385.343+112.52+223.28+18.785+74.107+23197.294+332.154</f>
        <v>26565.525000000001</v>
      </c>
      <c r="P17" s="947">
        <f>2281.791+389.862+138.682+156.559+18.156+51.409+21426.064+338.273+72.581</f>
        <v>24873.376999999997</v>
      </c>
      <c r="R17" s="179"/>
      <c r="S17" s="1440"/>
      <c r="T17" s="1440"/>
    </row>
    <row r="18" spans="1:22" ht="21.75" customHeight="1">
      <c r="A18" s="204"/>
      <c r="C18" s="191" t="s">
        <v>61</v>
      </c>
      <c r="D18" s="935">
        <v>6827.2950000000001</v>
      </c>
      <c r="E18" s="936">
        <v>7271.4949999999999</v>
      </c>
      <c r="F18" s="938">
        <v>7570.2809999999999</v>
      </c>
      <c r="G18" s="938">
        <v>7506.5590000000002</v>
      </c>
      <c r="H18" s="936">
        <v>8051.384</v>
      </c>
      <c r="I18" s="3"/>
      <c r="J18" s="4"/>
      <c r="K18" s="191" t="s">
        <v>79</v>
      </c>
      <c r="L18" s="954">
        <v>410.47</v>
      </c>
      <c r="M18" s="954">
        <v>452.71300000000002</v>
      </c>
      <c r="N18" s="954">
        <v>386.37400000000002</v>
      </c>
      <c r="O18" s="954">
        <v>385.34300000000002</v>
      </c>
      <c r="P18" s="954">
        <v>389.86200000000002</v>
      </c>
      <c r="Q18" s="15"/>
      <c r="R18" s="179"/>
      <c r="S18" s="1440"/>
      <c r="T18" s="1440"/>
    </row>
    <row r="19" spans="1:22" ht="21.75" customHeight="1">
      <c r="A19" s="204"/>
      <c r="C19" s="191" t="s">
        <v>62</v>
      </c>
      <c r="D19" s="933">
        <f>D14-D15-D16-D17-D18</f>
        <v>38720.914000000019</v>
      </c>
      <c r="E19" s="933">
        <f>E14-E15-E16-E17-E18</f>
        <v>46847.184000000016</v>
      </c>
      <c r="F19" s="933">
        <f>F14-F15-F16-F17-F18</f>
        <v>43477.504000000015</v>
      </c>
      <c r="G19" s="933">
        <f>G14-G15-G16-G17-G18</f>
        <v>41913.806000000004</v>
      </c>
      <c r="H19" s="933">
        <f>H14-H15-H16-H17-H18</f>
        <v>40193.965000000026</v>
      </c>
      <c r="I19" s="6"/>
      <c r="J19" s="4"/>
      <c r="K19" s="191" t="s">
        <v>80</v>
      </c>
      <c r="L19" s="955">
        <v>67.754000000000005</v>
      </c>
      <c r="M19" s="955">
        <v>87.335999999999999</v>
      </c>
      <c r="N19" s="955">
        <v>67.504999999999995</v>
      </c>
      <c r="O19" s="955">
        <v>74.106999999999999</v>
      </c>
      <c r="P19" s="955">
        <v>51.408999999999999</v>
      </c>
      <c r="Q19" s="206"/>
      <c r="R19" s="179"/>
      <c r="S19" s="167"/>
      <c r="T19" s="167"/>
    </row>
    <row r="20" spans="1:22" s="208" customFormat="1" ht="21.75" customHeight="1">
      <c r="A20" s="207"/>
      <c r="C20" s="189" t="s">
        <v>63</v>
      </c>
      <c r="D20" s="933">
        <v>417.05099999999999</v>
      </c>
      <c r="E20" s="940">
        <v>414.48599999999999</v>
      </c>
      <c r="F20" s="939">
        <v>412.94</v>
      </c>
      <c r="G20" s="939">
        <v>341.60300000000001</v>
      </c>
      <c r="H20" s="939">
        <v>361.42700000000002</v>
      </c>
      <c r="I20" s="6"/>
      <c r="J20" s="209"/>
      <c r="K20" s="188" t="s">
        <v>81</v>
      </c>
      <c r="L20" s="956">
        <f>L7+L11+L14+L17</f>
        <v>295730.56</v>
      </c>
      <c r="M20" s="956">
        <f>M7+M11+M14+M17</f>
        <v>305255.91800000001</v>
      </c>
      <c r="N20" s="956">
        <f>N7+N11+N14+N17</f>
        <v>305564.71899999998</v>
      </c>
      <c r="O20" s="956">
        <f>O7+O11+O14+O17</f>
        <v>307889.74000000005</v>
      </c>
      <c r="P20" s="956">
        <f>P7+P11+P14+P17</f>
        <v>318493.16399999999</v>
      </c>
      <c r="Q20" s="205"/>
      <c r="R20" s="210"/>
      <c r="T20" s="211"/>
    </row>
    <row r="21" spans="1:22" s="208" customFormat="1" ht="21.75" customHeight="1">
      <c r="A21" s="207"/>
      <c r="C21" s="189" t="s">
        <v>64</v>
      </c>
      <c r="D21" s="934">
        <v>3918.5970000000002</v>
      </c>
      <c r="E21" s="941">
        <v>3870.0149999999999</v>
      </c>
      <c r="F21" s="941">
        <v>3820.3780000000002</v>
      </c>
      <c r="G21" s="941">
        <v>3761.2429999999999</v>
      </c>
      <c r="H21" s="941">
        <v>3806.65</v>
      </c>
      <c r="I21" s="9"/>
      <c r="J21" s="209"/>
      <c r="K21" s="228"/>
      <c r="L21" s="957"/>
      <c r="M21" s="957"/>
      <c r="N21" s="957"/>
      <c r="O21" s="958"/>
      <c r="P21" s="819"/>
      <c r="Q21" s="205"/>
      <c r="R21" s="210"/>
      <c r="T21" s="211"/>
    </row>
    <row r="22" spans="1:22" ht="21.75" customHeight="1">
      <c r="A22" s="204"/>
      <c r="C22" s="191" t="s">
        <v>65</v>
      </c>
      <c r="D22" s="935">
        <v>2477.5450000000001</v>
      </c>
      <c r="E22" s="942">
        <v>2455.6779999999999</v>
      </c>
      <c r="F22" s="942">
        <v>2450.7539999999999</v>
      </c>
      <c r="G22" s="942">
        <v>2438.2809999999999</v>
      </c>
      <c r="H22" s="942">
        <v>2441.1410000000001</v>
      </c>
      <c r="I22" s="3"/>
      <c r="J22" s="213"/>
      <c r="K22" s="190" t="s">
        <v>82</v>
      </c>
      <c r="L22" s="959">
        <v>3381.3919999999998</v>
      </c>
      <c r="M22" s="952">
        <v>3381.3919999999998</v>
      </c>
      <c r="N22" s="952">
        <v>3381.3919999999998</v>
      </c>
      <c r="O22" s="952">
        <v>3381.3919999999998</v>
      </c>
      <c r="P22" s="952">
        <v>3381.3919999999998</v>
      </c>
      <c r="Q22" s="1150"/>
      <c r="R22" s="179"/>
      <c r="T22" s="214"/>
    </row>
    <row r="23" spans="1:22" s="175" customFormat="1" ht="21.75" customHeight="1">
      <c r="A23" s="177"/>
      <c r="C23" s="191" t="s">
        <v>66</v>
      </c>
      <c r="D23" s="943">
        <v>518.59900000000005</v>
      </c>
      <c r="E23" s="942">
        <v>538.95600000000002</v>
      </c>
      <c r="F23" s="942">
        <v>653.51400000000001</v>
      </c>
      <c r="G23" s="942">
        <v>620.84900000000005</v>
      </c>
      <c r="H23" s="942">
        <v>587.255</v>
      </c>
      <c r="I23" s="209"/>
      <c r="J23" s="209"/>
      <c r="K23" s="1148" t="s">
        <v>83</v>
      </c>
      <c r="L23" s="943">
        <v>285.88</v>
      </c>
      <c r="M23" s="943">
        <v>285.88299999999998</v>
      </c>
      <c r="N23" s="943">
        <v>285.88600000000002</v>
      </c>
      <c r="O23" s="943">
        <v>286.541</v>
      </c>
      <c r="P23" s="943">
        <v>285.88900000000001</v>
      </c>
      <c r="Q23" s="1151"/>
      <c r="R23" s="299"/>
      <c r="S23" s="179"/>
      <c r="T23" s="215"/>
    </row>
    <row r="24" spans="1:22" s="175" customFormat="1" ht="21.75" customHeight="1">
      <c r="A24" s="177"/>
      <c r="C24" s="191" t="s">
        <v>67</v>
      </c>
      <c r="D24" s="944">
        <v>59.271999999999998</v>
      </c>
      <c r="E24" s="932">
        <v>39.271999999999998</v>
      </c>
      <c r="F24" s="932">
        <v>12.395</v>
      </c>
      <c r="G24" s="932">
        <v>13.715999999999999</v>
      </c>
      <c r="H24" s="932">
        <v>35.503</v>
      </c>
      <c r="I24" s="212"/>
      <c r="J24" s="209"/>
      <c r="K24" s="1148" t="s">
        <v>84</v>
      </c>
      <c r="L24" s="960">
        <f>3017.888-1939.274</f>
        <v>1078.614</v>
      </c>
      <c r="M24" s="961">
        <v>868.40300000000002</v>
      </c>
      <c r="N24" s="961">
        <v>649.45799999999997</v>
      </c>
      <c r="O24" s="961">
        <f>3161.963-2158.222</f>
        <v>1003.741</v>
      </c>
      <c r="P24" s="961">
        <f>3161.963-2213.979</f>
        <v>947.98400000000038</v>
      </c>
      <c r="Q24" s="1151"/>
      <c r="R24" s="475"/>
      <c r="S24" s="180"/>
      <c r="T24" s="211"/>
      <c r="V24" s="216"/>
    </row>
    <row r="25" spans="1:22" s="175" customFormat="1" ht="21.75" customHeight="1">
      <c r="A25" s="177"/>
      <c r="C25" s="193" t="s">
        <v>62</v>
      </c>
      <c r="D25" s="933">
        <f>D21-D22-D23-D24</f>
        <v>863.18100000000004</v>
      </c>
      <c r="E25" s="933">
        <f>E21-E22-E23-E24</f>
        <v>836.10899999999992</v>
      </c>
      <c r="F25" s="933">
        <f>F21-F22-F23-F24</f>
        <v>703.71500000000026</v>
      </c>
      <c r="G25" s="933">
        <f>G21-G22-G23-G24</f>
        <v>688.39699999999993</v>
      </c>
      <c r="H25" s="933">
        <f>H21-H22-H23-H24</f>
        <v>742.75099999999998</v>
      </c>
      <c r="I25" s="57"/>
      <c r="J25" s="217"/>
      <c r="K25" s="1148" t="s">
        <v>85</v>
      </c>
      <c r="L25" s="943">
        <v>15620.005999999999</v>
      </c>
      <c r="M25" s="943">
        <v>15805.938</v>
      </c>
      <c r="N25" s="943">
        <v>16473.453000000001</v>
      </c>
      <c r="O25" s="943">
        <v>17031.990000000002</v>
      </c>
      <c r="P25" s="943">
        <v>17110.71</v>
      </c>
      <c r="Q25" s="229"/>
      <c r="R25" s="180"/>
      <c r="S25" s="180"/>
      <c r="T25" s="211"/>
    </row>
    <row r="26" spans="1:22" s="175" customFormat="1" ht="21.75" customHeight="1">
      <c r="A26" s="177"/>
      <c r="C26" s="183"/>
      <c r="D26" s="816"/>
      <c r="E26" s="816"/>
      <c r="F26" s="816"/>
      <c r="G26" s="816"/>
      <c r="H26" s="816"/>
      <c r="I26" s="182"/>
      <c r="J26" s="217"/>
      <c r="K26" s="1148" t="s">
        <v>86</v>
      </c>
      <c r="L26" s="943">
        <v>199.00800000000001</v>
      </c>
      <c r="M26" s="943">
        <v>198.369</v>
      </c>
      <c r="N26" s="943">
        <v>206.423</v>
      </c>
      <c r="O26" s="943">
        <v>208.875</v>
      </c>
      <c r="P26" s="943">
        <v>215.60499999999999</v>
      </c>
      <c r="Q26" s="1152"/>
      <c r="R26" s="475"/>
      <c r="S26" s="180"/>
      <c r="T26" s="211"/>
    </row>
    <row r="27" spans="1:22" s="175" customFormat="1" ht="21.75" customHeight="1">
      <c r="A27" s="177"/>
      <c r="C27" s="185"/>
      <c r="D27" s="817"/>
      <c r="E27" s="817"/>
      <c r="F27" s="817"/>
      <c r="G27" s="817"/>
      <c r="H27" s="817"/>
      <c r="I27" s="59"/>
      <c r="J27" s="217"/>
      <c r="K27" s="1149" t="s">
        <v>87</v>
      </c>
      <c r="L27" s="962">
        <f>SUM(L22:L26)</f>
        <v>20564.900000000001</v>
      </c>
      <c r="M27" s="962">
        <f>SUM(M22:M26)</f>
        <v>20539.985000000001</v>
      </c>
      <c r="N27" s="962">
        <f>SUM(N22:N26)</f>
        <v>20996.612000000001</v>
      </c>
      <c r="O27" s="962">
        <f>SUM(O22:O26)</f>
        <v>21912.539000000001</v>
      </c>
      <c r="P27" s="962">
        <f>SUM(P22:P26)</f>
        <v>21941.579999999998</v>
      </c>
      <c r="Q27" s="86"/>
      <c r="R27" s="475"/>
      <c r="S27" s="180"/>
      <c r="T27" s="211"/>
    </row>
    <row r="28" spans="1:22" s="175" customFormat="1" ht="18" customHeight="1" thickBot="1">
      <c r="A28" s="177"/>
      <c r="C28" s="180"/>
      <c r="D28" s="818"/>
      <c r="E28" s="818"/>
      <c r="F28" s="818"/>
      <c r="G28" s="818"/>
      <c r="H28" s="818"/>
      <c r="I28" s="171"/>
      <c r="J28" s="217"/>
      <c r="K28" s="229"/>
      <c r="L28" s="820"/>
      <c r="M28" s="820"/>
      <c r="N28" s="820"/>
      <c r="O28" s="820"/>
      <c r="P28" s="820"/>
      <c r="Q28" s="85"/>
      <c r="R28" s="180"/>
      <c r="S28" s="180"/>
      <c r="T28" s="211"/>
    </row>
    <row r="29" spans="1:22" s="175" customFormat="1" ht="15.75" customHeight="1">
      <c r="A29" s="177"/>
      <c r="C29" s="1443" t="s">
        <v>68</v>
      </c>
      <c r="D29" s="1441">
        <f>D7+D10+D14+D20+D21</f>
        <v>316295.46100000001</v>
      </c>
      <c r="E29" s="1441">
        <f>E7+E10+E14+E20+E21</f>
        <v>325795.90299999999</v>
      </c>
      <c r="F29" s="1441">
        <f>F7+F10+F14+F20+F21</f>
        <v>326561.33000000007</v>
      </c>
      <c r="G29" s="1441">
        <f>G7+G10+G14+G20+G21</f>
        <v>329802.27900000004</v>
      </c>
      <c r="H29" s="1441">
        <f>H7+H10+H14+H20+H21</f>
        <v>340434.74400000006</v>
      </c>
      <c r="I29" s="218"/>
      <c r="J29" s="209"/>
      <c r="K29" s="1443" t="s">
        <v>88</v>
      </c>
      <c r="L29" s="1441">
        <f>L20+L27</f>
        <v>316295.46000000002</v>
      </c>
      <c r="M29" s="1441">
        <f>M20+M27</f>
        <v>325795.90299999999</v>
      </c>
      <c r="N29" s="1441">
        <f>N20+N27</f>
        <v>326561.33100000001</v>
      </c>
      <c r="O29" s="1441">
        <f>O20+O27</f>
        <v>329802.27900000004</v>
      </c>
      <c r="P29" s="1441">
        <f>P20+P27</f>
        <v>340434.74400000001</v>
      </c>
      <c r="Q29" s="1449"/>
      <c r="R29" s="179"/>
      <c r="S29" s="179"/>
      <c r="T29" s="215"/>
    </row>
    <row r="30" spans="1:22" s="175" customFormat="1" ht="15.75" customHeight="1" thickBot="1">
      <c r="A30" s="177"/>
      <c r="C30" s="1444"/>
      <c r="D30" s="1442"/>
      <c r="E30" s="1442"/>
      <c r="F30" s="1442"/>
      <c r="G30" s="1442"/>
      <c r="H30" s="1442"/>
      <c r="I30" s="84"/>
      <c r="J30" s="219"/>
      <c r="K30" s="1444"/>
      <c r="L30" s="1442"/>
      <c r="M30" s="1442"/>
      <c r="N30" s="1442"/>
      <c r="O30" s="1442"/>
      <c r="P30" s="1442"/>
      <c r="Q30" s="1450"/>
      <c r="R30" s="220"/>
      <c r="T30" s="221"/>
    </row>
    <row r="31" spans="1:22" s="175" customFormat="1">
      <c r="A31" s="177"/>
      <c r="C31" s="172"/>
      <c r="I31" s="222"/>
      <c r="J31" s="223"/>
      <c r="K31" s="229"/>
      <c r="L31" s="224"/>
      <c r="M31" s="224"/>
      <c r="N31" s="224"/>
      <c r="O31" s="224"/>
      <c r="P31" s="224"/>
      <c r="Q31" s="179"/>
      <c r="T31" s="225"/>
    </row>
    <row r="32" spans="1:22" s="175" customFormat="1">
      <c r="A32" s="177"/>
      <c r="C32" s="187"/>
      <c r="D32" s="173"/>
      <c r="E32" s="173"/>
      <c r="F32" s="173"/>
      <c r="G32" s="173"/>
      <c r="H32" s="173"/>
      <c r="I32" s="223"/>
      <c r="J32" s="223"/>
      <c r="K32" s="171"/>
      <c r="L32" s="171"/>
      <c r="M32" s="171"/>
      <c r="N32" s="171"/>
      <c r="O32" s="171"/>
      <c r="P32" s="171"/>
      <c r="Q32" s="179"/>
      <c r="T32" s="225"/>
    </row>
    <row r="33" spans="1:10">
      <c r="A33" s="204"/>
      <c r="C33" s="175"/>
      <c r="D33" s="223"/>
      <c r="E33" s="223"/>
      <c r="F33" s="223"/>
      <c r="G33" s="223"/>
      <c r="H33" s="223"/>
      <c r="I33" s="223"/>
      <c r="J33" s="223"/>
    </row>
    <row r="34" spans="1:10">
      <c r="J34" s="223"/>
    </row>
  </sheetData>
  <mergeCells count="21">
    <mergeCell ref="P6:Q6"/>
    <mergeCell ref="P29:P30"/>
    <mergeCell ref="E29:E30"/>
    <mergeCell ref="M29:M30"/>
    <mergeCell ref="Q29:Q30"/>
    <mergeCell ref="F29:F30"/>
    <mergeCell ref="N29:N30"/>
    <mergeCell ref="G29:G30"/>
    <mergeCell ref="O29:O30"/>
    <mergeCell ref="C1:K1"/>
    <mergeCell ref="C3:K3"/>
    <mergeCell ref="D6:I6"/>
    <mergeCell ref="L29:L30"/>
    <mergeCell ref="C29:C30"/>
    <mergeCell ref="D29:D30"/>
    <mergeCell ref="S15:T15"/>
    <mergeCell ref="S16:T16"/>
    <mergeCell ref="S17:T17"/>
    <mergeCell ref="S18:T18"/>
    <mergeCell ref="H29:H30"/>
    <mergeCell ref="K29:K30"/>
  </mergeCells>
  <phoneticPr fontId="3" type="noConversion"/>
  <pageMargins left="0.43307086614173229" right="0.23622047244094491" top="0.62992125984251968" bottom="0.35433070866141736" header="0.15748031496062992" footer="0.15748031496062992"/>
  <pageSetup paperSize="9" scale="67" orientation="landscape" useFirstPageNumber="1" r:id="rId1"/>
  <headerFooter>
    <oddHeader>&amp;R&amp;"Trebuchet MS,굵게"&amp;12
&amp;"Trebuchet MS,보통"www.wooribank.com</oddHeader>
    <oddFooter>&amp;RPage 2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showGridLines="0" view="pageBreakPreview" zoomScale="80" zoomScaleNormal="80" zoomScaleSheetLayoutView="80" workbookViewId="0">
      <selection activeCell="S18" sqref="S18"/>
    </sheetView>
  </sheetViews>
  <sheetFormatPr defaultRowHeight="23.25"/>
  <cols>
    <col min="1" max="1" width="22.5703125" style="239" customWidth="1"/>
    <col min="2" max="2" width="5.7109375" style="239" customWidth="1"/>
    <col min="3" max="3" width="27.85546875" style="239" customWidth="1"/>
    <col min="4" max="4" width="14.28515625" style="234" customWidth="1"/>
    <col min="5" max="14" width="13.7109375" style="257" customWidth="1"/>
    <col min="15" max="15" width="3.85546875" style="239" customWidth="1"/>
    <col min="16" max="16" width="14.140625" style="236" customWidth="1"/>
    <col min="17" max="17" width="11.140625" style="239" bestFit="1" customWidth="1"/>
    <col min="18" max="16384" width="9.140625" style="239"/>
  </cols>
  <sheetData>
    <row r="1" spans="1:17" s="235" customFormat="1" ht="36" customHeight="1">
      <c r="A1" s="248"/>
      <c r="B1" s="250"/>
      <c r="C1" s="232" t="s">
        <v>89</v>
      </c>
      <c r="D1" s="232"/>
      <c r="E1" s="232"/>
      <c r="F1" s="232"/>
      <c r="G1" s="232"/>
      <c r="H1" s="232"/>
      <c r="I1" s="232"/>
      <c r="J1" s="232"/>
      <c r="K1" s="232"/>
      <c r="L1" s="232"/>
      <c r="M1" s="1359"/>
      <c r="N1" s="232"/>
      <c r="O1" s="1363"/>
      <c r="P1" s="236"/>
    </row>
    <row r="2" spans="1:17" s="235" customFormat="1" ht="16.5" customHeight="1">
      <c r="A2" s="237"/>
      <c r="C2" s="259"/>
      <c r="D2" s="259"/>
      <c r="E2" s="260"/>
      <c r="F2" s="260"/>
      <c r="G2" s="260"/>
      <c r="H2" s="260"/>
      <c r="I2" s="260"/>
      <c r="J2" s="260"/>
      <c r="K2" s="260"/>
      <c r="L2" s="260"/>
      <c r="M2" s="260"/>
      <c r="N2" s="260"/>
      <c r="P2" s="236"/>
    </row>
    <row r="3" spans="1:17" s="235" customFormat="1" ht="16.5" customHeight="1">
      <c r="A3" s="237"/>
      <c r="C3" s="233" t="s">
        <v>90</v>
      </c>
      <c r="D3" s="233"/>
      <c r="E3" s="233"/>
      <c r="F3" s="233"/>
      <c r="G3" s="233"/>
      <c r="H3" s="233"/>
      <c r="I3" s="233"/>
      <c r="J3" s="233"/>
      <c r="K3" s="233"/>
      <c r="L3" s="233"/>
      <c r="M3" s="1360"/>
      <c r="N3" s="233"/>
      <c r="P3" s="236"/>
    </row>
    <row r="4" spans="1:17" s="235" customFormat="1" ht="16.5" customHeight="1">
      <c r="A4" s="237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1360"/>
      <c r="N4" s="233"/>
      <c r="P4" s="236"/>
    </row>
    <row r="5" spans="1:17" s="235" customFormat="1" ht="24.6" customHeight="1">
      <c r="A5" s="237"/>
      <c r="C5" s="251"/>
      <c r="D5" s="252"/>
      <c r="E5" s="1453" t="s">
        <v>91</v>
      </c>
      <c r="F5" s="1453"/>
      <c r="G5" s="1453"/>
      <c r="H5" s="1453"/>
      <c r="I5" s="1452" t="s">
        <v>423</v>
      </c>
      <c r="J5" s="1453" t="s">
        <v>450</v>
      </c>
      <c r="K5" s="1453"/>
      <c r="L5" s="1453"/>
      <c r="M5" s="1453"/>
      <c r="N5" s="1451" t="s">
        <v>452</v>
      </c>
      <c r="P5" s="253"/>
    </row>
    <row r="6" spans="1:17" s="235" customFormat="1" ht="24.6" customHeight="1">
      <c r="A6" s="237"/>
      <c r="C6" s="238"/>
      <c r="D6" s="241" t="s">
        <v>51</v>
      </c>
      <c r="E6" s="821" t="s">
        <v>420</v>
      </c>
      <c r="F6" s="821" t="s">
        <v>421</v>
      </c>
      <c r="G6" s="821" t="s">
        <v>414</v>
      </c>
      <c r="H6" s="821" t="s">
        <v>415</v>
      </c>
      <c r="I6" s="1452"/>
      <c r="J6" s="821" t="s">
        <v>416</v>
      </c>
      <c r="K6" s="821" t="s">
        <v>417</v>
      </c>
      <c r="L6" s="821" t="s">
        <v>418</v>
      </c>
      <c r="M6" s="821" t="s">
        <v>451</v>
      </c>
      <c r="N6" s="1451"/>
    </row>
    <row r="7" spans="1:17" s="235" customFormat="1" ht="5.25" customHeight="1">
      <c r="A7" s="237"/>
      <c r="C7" s="240"/>
      <c r="E7" s="246"/>
      <c r="F7" s="246"/>
      <c r="G7" s="246"/>
      <c r="H7" s="246"/>
      <c r="I7" s="246"/>
      <c r="J7" s="246"/>
      <c r="K7" s="246"/>
      <c r="L7" s="246"/>
      <c r="M7" s="564"/>
      <c r="N7" s="246"/>
    </row>
    <row r="8" spans="1:17" s="235" customFormat="1" ht="27.6" customHeight="1">
      <c r="A8" s="254"/>
      <c r="B8" s="239"/>
      <c r="C8" s="735" t="s">
        <v>93</v>
      </c>
      <c r="D8" s="740"/>
      <c r="E8" s="963">
        <f>E9+E12+E15+E16+E17+E18+E19+E20+E21</f>
        <v>879.745</v>
      </c>
      <c r="F8" s="963">
        <f>F9+F12+F15+F16+F17+F18+F19+F20+F21</f>
        <v>604.48399999999992</v>
      </c>
      <c r="G8" s="963">
        <f>G9+G12+G15+G16+G17+G18+G19+G20+G21</f>
        <v>317.68799999999987</v>
      </c>
      <c r="H8" s="963">
        <f>H9+H12+H15+H16+H17+H18+H19+H20+H21</f>
        <v>354.86300000000051</v>
      </c>
      <c r="I8" s="1372">
        <f>I9+I12+I15+I16+I17+I18+I19+I20+I21</f>
        <v>2156.7419999999997</v>
      </c>
      <c r="J8" s="963">
        <f>J9+J12+J15+J16+J17+J18+J19+J20+J21+J22</f>
        <v>821.29699999999968</v>
      </c>
      <c r="K8" s="963">
        <f>K9+K12+K15+K16+K17+K18+K19+K20+K21+K22</f>
        <v>986.41799999999978</v>
      </c>
      <c r="L8" s="963">
        <f>L9+L12+L15+L16+L17+L18+L19+L20+L21+L22</f>
        <v>765.80000000000041</v>
      </c>
      <c r="M8" s="1153">
        <f>M9+M12+M15+M16+M17+M18+M19+M20+M21+M22</f>
        <v>170.33300000000042</v>
      </c>
      <c r="N8" s="1153">
        <f>N9+N12+N15+N16+N17+N18+N19+N20+N21+N22</f>
        <v>2744.0509999999995</v>
      </c>
    </row>
    <row r="9" spans="1:17" s="235" customFormat="1" ht="27.6" customHeight="1">
      <c r="A9" s="254"/>
      <c r="B9" s="239"/>
      <c r="C9" s="739" t="s">
        <v>94</v>
      </c>
      <c r="D9" s="309"/>
      <c r="E9" s="964">
        <f>E10-E11</f>
        <v>1262.7449999999999</v>
      </c>
      <c r="F9" s="964">
        <f>F10-F11</f>
        <v>1287.576</v>
      </c>
      <c r="G9" s="964">
        <f>G10-G11</f>
        <v>1351.556</v>
      </c>
      <c r="H9" s="964">
        <f>H10-H11</f>
        <v>1318.7740000000003</v>
      </c>
      <c r="I9" s="1373">
        <f t="shared" ref="I9" si="0">I10-I11</f>
        <v>5220.6499999999996</v>
      </c>
      <c r="J9" s="964">
        <f>J10-J11</f>
        <v>1367.1509999999998</v>
      </c>
      <c r="K9" s="964">
        <f>K10-K11</f>
        <v>1397.3229999999999</v>
      </c>
      <c r="L9" s="964">
        <f>L10-L11</f>
        <v>1432.6740000000002</v>
      </c>
      <c r="M9" s="1153">
        <f>M10-M11</f>
        <v>1453.8020000000001</v>
      </c>
      <c r="N9" s="1153">
        <f>N10-N11</f>
        <v>5651.0510000000004</v>
      </c>
    </row>
    <row r="10" spans="1:17" s="235" customFormat="1" ht="27.6" customHeight="1">
      <c r="A10" s="254"/>
      <c r="B10" s="239"/>
      <c r="C10" s="739" t="s">
        <v>95</v>
      </c>
      <c r="D10" s="309"/>
      <c r="E10" s="964">
        <v>2083.7759999999998</v>
      </c>
      <c r="F10" s="965">
        <v>2105.808</v>
      </c>
      <c r="G10" s="965">
        <v>2187.8290000000002</v>
      </c>
      <c r="H10" s="964">
        <v>2173.2730000000001</v>
      </c>
      <c r="I10" s="1373">
        <v>8550.6869999999999</v>
      </c>
      <c r="J10" s="964">
        <v>2274.7469999999998</v>
      </c>
      <c r="K10" s="965">
        <v>2368.6689999999999</v>
      </c>
      <c r="L10" s="966">
        <v>2476.7730000000001</v>
      </c>
      <c r="M10" s="1153">
        <v>2564.3090000000002</v>
      </c>
      <c r="N10" s="1153">
        <f>9684.499+0.1</f>
        <v>9684.5990000000002</v>
      </c>
    </row>
    <row r="11" spans="1:17" s="235" customFormat="1" ht="27.6" customHeight="1">
      <c r="A11" s="254"/>
      <c r="B11" s="239"/>
      <c r="C11" s="739" t="s">
        <v>96</v>
      </c>
      <c r="D11" s="309"/>
      <c r="E11" s="964">
        <v>821.03099999999995</v>
      </c>
      <c r="F11" s="965">
        <v>818.23199999999997</v>
      </c>
      <c r="G11" s="965">
        <v>836.27300000000002</v>
      </c>
      <c r="H11" s="964">
        <v>854.4989999999998</v>
      </c>
      <c r="I11" s="1373">
        <v>3330.0369999999998</v>
      </c>
      <c r="J11" s="964">
        <v>907.596</v>
      </c>
      <c r="K11" s="965">
        <v>971.346</v>
      </c>
      <c r="L11" s="966">
        <v>1044.0989999999999</v>
      </c>
      <c r="M11" s="1153">
        <v>1110.5070000000001</v>
      </c>
      <c r="N11" s="1153">
        <v>4033.5479999999998</v>
      </c>
      <c r="Q11" s="235" t="s">
        <v>0</v>
      </c>
    </row>
    <row r="12" spans="1:17" s="235" customFormat="1" ht="27.6" customHeight="1">
      <c r="A12" s="254"/>
      <c r="B12" s="239"/>
      <c r="C12" s="739" t="s">
        <v>97</v>
      </c>
      <c r="D12" s="309"/>
      <c r="E12" s="964">
        <f t="shared" ref="E12:I12" si="1">E13-E14</f>
        <v>274.952</v>
      </c>
      <c r="F12" s="965">
        <f t="shared" si="1"/>
        <v>262.74800000000005</v>
      </c>
      <c r="G12" s="965">
        <f t="shared" si="1"/>
        <v>276.86899999999997</v>
      </c>
      <c r="H12" s="964">
        <f t="shared" si="1"/>
        <v>255.89700000000016</v>
      </c>
      <c r="I12" s="1373">
        <f t="shared" si="1"/>
        <v>1070.4659999999999</v>
      </c>
      <c r="J12" s="964">
        <f>J13-J14</f>
        <v>305.30799999999999</v>
      </c>
      <c r="K12" s="965">
        <f>K13-K14</f>
        <v>297.34699999999998</v>
      </c>
      <c r="L12" s="965">
        <f>L13-L14</f>
        <v>265.74900000000002</v>
      </c>
      <c r="M12" s="1153">
        <f>M13-M14</f>
        <v>252.268</v>
      </c>
      <c r="N12" s="1153">
        <f>N13-N14</f>
        <v>1120.672</v>
      </c>
    </row>
    <row r="13" spans="1:17" s="235" customFormat="1" ht="27.6" customHeight="1">
      <c r="A13" s="254"/>
      <c r="B13" s="239"/>
      <c r="C13" s="739" t="s">
        <v>98</v>
      </c>
      <c r="D13" s="309"/>
      <c r="E13" s="964">
        <v>507.61200000000002</v>
      </c>
      <c r="F13" s="965">
        <v>506.28100000000001</v>
      </c>
      <c r="G13" s="965">
        <v>534.59699999999998</v>
      </c>
      <c r="H13" s="964">
        <v>520.70800000000008</v>
      </c>
      <c r="I13" s="1373">
        <v>2069.1979999999999</v>
      </c>
      <c r="J13" s="964">
        <v>557.60599999999999</v>
      </c>
      <c r="K13" s="965">
        <v>555.4</v>
      </c>
      <c r="L13" s="966">
        <v>545.08600000000001</v>
      </c>
      <c r="M13" s="1153">
        <v>22.672000000000001</v>
      </c>
      <c r="N13" s="1153">
        <v>1680.7639999999999</v>
      </c>
    </row>
    <row r="14" spans="1:17" s="235" customFormat="1" ht="27.6" customHeight="1">
      <c r="A14" s="254"/>
      <c r="B14" s="239"/>
      <c r="C14" s="739" t="s">
        <v>99</v>
      </c>
      <c r="D14" s="309"/>
      <c r="E14" s="964">
        <v>232.66</v>
      </c>
      <c r="F14" s="965">
        <v>243.53299999999999</v>
      </c>
      <c r="G14" s="965">
        <v>257.72800000000001</v>
      </c>
      <c r="H14" s="964">
        <v>264.81099999999992</v>
      </c>
      <c r="I14" s="1373">
        <v>998.73199999999997</v>
      </c>
      <c r="J14" s="964">
        <v>252.298</v>
      </c>
      <c r="K14" s="965">
        <v>258.053</v>
      </c>
      <c r="L14" s="966">
        <v>279.33699999999999</v>
      </c>
      <c r="M14" s="1153">
        <v>-229.596</v>
      </c>
      <c r="N14" s="1153">
        <v>560.09199999999998</v>
      </c>
    </row>
    <row r="15" spans="1:17" s="235" customFormat="1" ht="27.6" customHeight="1">
      <c r="A15" s="254"/>
      <c r="B15" s="239"/>
      <c r="C15" s="739" t="s">
        <v>100</v>
      </c>
      <c r="D15" s="309"/>
      <c r="E15" s="964">
        <v>39.828000000000003</v>
      </c>
      <c r="F15" s="965">
        <v>19.617000000000001</v>
      </c>
      <c r="G15" s="965">
        <v>48.841999999999999</v>
      </c>
      <c r="H15" s="964">
        <v>16.704999999999998</v>
      </c>
      <c r="I15" s="1373">
        <v>124.992</v>
      </c>
      <c r="J15" s="964">
        <v>35.552999999999997</v>
      </c>
      <c r="K15" s="965">
        <v>14.151</v>
      </c>
      <c r="L15" s="966">
        <v>18.332999999999998</v>
      </c>
      <c r="M15" s="1153">
        <v>22.515000000000001</v>
      </c>
      <c r="N15" s="1153">
        <v>90.552000000000007</v>
      </c>
    </row>
    <row r="16" spans="1:17" s="235" customFormat="1" ht="27.6" customHeight="1">
      <c r="A16" s="254"/>
      <c r="B16" s="239"/>
      <c r="C16" s="739" t="s">
        <v>101</v>
      </c>
      <c r="D16" s="309"/>
      <c r="E16" s="964">
        <v>-158.47499999999999</v>
      </c>
      <c r="F16" s="965">
        <v>12.066000000000001</v>
      </c>
      <c r="G16" s="965">
        <v>48.773000000000003</v>
      </c>
      <c r="H16" s="964">
        <v>-7.1909999999999883</v>
      </c>
      <c r="I16" s="1373">
        <v>-104.827</v>
      </c>
      <c r="J16" s="964">
        <v>49.33</v>
      </c>
      <c r="K16" s="965">
        <v>67.692999999999998</v>
      </c>
      <c r="L16" s="966">
        <v>-24.437000000000001</v>
      </c>
      <c r="M16" s="1153">
        <v>130.81700000000001</v>
      </c>
      <c r="N16" s="1153">
        <v>223.40299999999999</v>
      </c>
      <c r="P16" s="249"/>
    </row>
    <row r="17" spans="1:17" s="235" customFormat="1" ht="27.6" customHeight="1">
      <c r="A17" s="254"/>
      <c r="B17" s="239"/>
      <c r="C17" s="739" t="s">
        <v>445</v>
      </c>
      <c r="D17" s="309"/>
      <c r="E17" s="964">
        <v>15.785</v>
      </c>
      <c r="F17" s="965">
        <v>88.387</v>
      </c>
      <c r="G17" s="965">
        <v>44.273000000000003</v>
      </c>
      <c r="H17" s="964">
        <v>44.263000000000005</v>
      </c>
      <c r="I17" s="1373">
        <v>192.708</v>
      </c>
      <c r="J17" s="964">
        <v>0.81200000000000006</v>
      </c>
      <c r="K17" s="964">
        <v>0.47499999999999998</v>
      </c>
      <c r="L17" s="963">
        <v>0.88600000000000001</v>
      </c>
      <c r="M17" s="1153">
        <v>-0.126</v>
      </c>
      <c r="N17" s="1153">
        <v>2.0470000000000002</v>
      </c>
      <c r="P17" s="249"/>
    </row>
    <row r="18" spans="1:17" s="235" customFormat="1" ht="27.6" customHeight="1">
      <c r="A18" s="254"/>
      <c r="B18" s="239"/>
      <c r="C18" s="739" t="s">
        <v>102</v>
      </c>
      <c r="D18" s="309"/>
      <c r="E18" s="964">
        <v>0</v>
      </c>
      <c r="F18" s="965">
        <v>0</v>
      </c>
      <c r="G18" s="965">
        <v>0</v>
      </c>
      <c r="H18" s="964">
        <v>0</v>
      </c>
      <c r="I18" s="1373">
        <v>0</v>
      </c>
      <c r="J18" s="964">
        <v>0</v>
      </c>
      <c r="K18" s="965">
        <v>0</v>
      </c>
      <c r="L18" s="966">
        <v>0</v>
      </c>
      <c r="M18" s="1153">
        <v>0</v>
      </c>
      <c r="N18" s="1153">
        <v>0</v>
      </c>
    </row>
    <row r="19" spans="1:17" s="235" customFormat="1" ht="27.6" customHeight="1">
      <c r="A19" s="254"/>
      <c r="B19" s="239"/>
      <c r="C19" s="739" t="s">
        <v>103</v>
      </c>
      <c r="D19" s="309"/>
      <c r="E19" s="964">
        <v>-79.277000000000001</v>
      </c>
      <c r="F19" s="965">
        <v>-204.48599999999999</v>
      </c>
      <c r="G19" s="965">
        <v>-217.25899999999999</v>
      </c>
      <c r="H19" s="964">
        <v>-284.07500000000005</v>
      </c>
      <c r="I19" s="1373">
        <v>-785.13300000000004</v>
      </c>
      <c r="J19" s="964">
        <v>-122.235</v>
      </c>
      <c r="K19" s="964">
        <v>150.673</v>
      </c>
      <c r="L19" s="963">
        <v>-83.855000000000004</v>
      </c>
      <c r="M19" s="1153">
        <v>-274.15800000000002</v>
      </c>
      <c r="N19" s="1153">
        <f>-329.575+0.1</f>
        <v>-329.47499999999997</v>
      </c>
    </row>
    <row r="20" spans="1:17" s="235" customFormat="1" ht="27.6" customHeight="1">
      <c r="A20" s="254"/>
      <c r="B20" s="239"/>
      <c r="C20" s="739" t="s">
        <v>104</v>
      </c>
      <c r="D20" s="309"/>
      <c r="E20" s="964">
        <v>-754.27</v>
      </c>
      <c r="F20" s="965">
        <v>-784.15700000000004</v>
      </c>
      <c r="G20" s="965">
        <v>-1108.625</v>
      </c>
      <c r="H20" s="964">
        <v>-883.7489999999998</v>
      </c>
      <c r="I20" s="1373">
        <v>-3530.8009999999999</v>
      </c>
      <c r="J20" s="964">
        <v>-739.68399999999997</v>
      </c>
      <c r="K20" s="965">
        <v>-827.654</v>
      </c>
      <c r="L20" s="966">
        <v>-818.78599999999994</v>
      </c>
      <c r="M20" s="1153">
        <v>-1237.819</v>
      </c>
      <c r="N20" s="1153">
        <v>-3623.942</v>
      </c>
    </row>
    <row r="21" spans="1:17" s="235" customFormat="1" ht="27.6" customHeight="1">
      <c r="A21" s="254"/>
      <c r="B21" s="239"/>
      <c r="C21" s="739" t="s">
        <v>105</v>
      </c>
      <c r="D21" s="309"/>
      <c r="E21" s="964">
        <v>278.45699999999999</v>
      </c>
      <c r="F21" s="965">
        <v>-77.266999999999996</v>
      </c>
      <c r="G21" s="965">
        <v>-126.741</v>
      </c>
      <c r="H21" s="964">
        <v>-105.76099999999998</v>
      </c>
      <c r="I21" s="1373">
        <v>-31.312999999999999</v>
      </c>
      <c r="J21" s="964">
        <v>-96.462999999999994</v>
      </c>
      <c r="K21" s="964">
        <v>-122.95099999999999</v>
      </c>
      <c r="L21" s="963">
        <v>-33.496000000000002</v>
      </c>
      <c r="M21" s="1153">
        <v>-216.88</v>
      </c>
      <c r="N21" s="1153">
        <v>-469.78899999999999</v>
      </c>
    </row>
    <row r="22" spans="1:17" s="235" customFormat="1" ht="27.6" customHeight="1">
      <c r="A22" s="254"/>
      <c r="B22" s="475"/>
      <c r="C22" s="739" t="s">
        <v>446</v>
      </c>
      <c r="D22" s="309"/>
      <c r="E22" s="964" t="s">
        <v>471</v>
      </c>
      <c r="F22" s="965" t="s">
        <v>471</v>
      </c>
      <c r="G22" s="965" t="s">
        <v>472</v>
      </c>
      <c r="H22" s="964" t="s">
        <v>471</v>
      </c>
      <c r="I22" s="1373" t="s">
        <v>471</v>
      </c>
      <c r="J22" s="964">
        <v>21.524999999999999</v>
      </c>
      <c r="K22" s="964">
        <v>9.3610000000000007</v>
      </c>
      <c r="L22" s="963">
        <v>8.7319999999999993</v>
      </c>
      <c r="M22" s="1153">
        <v>39.914000000000001</v>
      </c>
      <c r="N22" s="1153">
        <v>79.531999999999996</v>
      </c>
    </row>
    <row r="23" spans="1:17" s="235" customFormat="1" ht="27.6" customHeight="1">
      <c r="A23" s="254"/>
      <c r="B23" s="239"/>
      <c r="C23" s="742" t="s">
        <v>106</v>
      </c>
      <c r="D23" s="309"/>
      <c r="E23" s="963">
        <v>-51.113999999999997</v>
      </c>
      <c r="F23" s="966">
        <v>-3.1659999999999999</v>
      </c>
      <c r="G23" s="966">
        <v>53.95</v>
      </c>
      <c r="H23" s="963">
        <v>-206.90500000000003</v>
      </c>
      <c r="I23" s="1372">
        <v>-207.23599999999999</v>
      </c>
      <c r="J23" s="963">
        <v>-15.262</v>
      </c>
      <c r="K23" s="966">
        <v>9.0790000000000006</v>
      </c>
      <c r="L23" s="966">
        <v>59.972999999999999</v>
      </c>
      <c r="M23" s="1153">
        <v>-8.2200000000000006</v>
      </c>
      <c r="N23" s="1153">
        <v>45.570999999999998</v>
      </c>
    </row>
    <row r="24" spans="1:17" s="235" customFormat="1" ht="27.6" customHeight="1">
      <c r="A24" s="254"/>
      <c r="B24" s="239"/>
      <c r="C24" s="741" t="s">
        <v>443</v>
      </c>
      <c r="D24" s="308"/>
      <c r="E24" s="963">
        <f t="shared" ref="E24:N24" si="2">E8+E23</f>
        <v>828.63099999999997</v>
      </c>
      <c r="F24" s="963">
        <f t="shared" si="2"/>
        <v>601.31799999999987</v>
      </c>
      <c r="G24" s="963">
        <f t="shared" si="2"/>
        <v>371.63799999999986</v>
      </c>
      <c r="H24" s="963">
        <f t="shared" si="2"/>
        <v>147.95800000000048</v>
      </c>
      <c r="I24" s="1372">
        <f t="shared" si="2"/>
        <v>1949.5059999999999</v>
      </c>
      <c r="J24" s="963">
        <f t="shared" si="2"/>
        <v>806.03499999999963</v>
      </c>
      <c r="K24" s="963">
        <f t="shared" si="2"/>
        <v>995.49699999999973</v>
      </c>
      <c r="L24" s="966">
        <f t="shared" si="2"/>
        <v>825.77300000000037</v>
      </c>
      <c r="M24" s="1153">
        <f>M8+M23</f>
        <v>162.11300000000043</v>
      </c>
      <c r="N24" s="1153">
        <f t="shared" si="2"/>
        <v>2789.6219999999994</v>
      </c>
    </row>
    <row r="25" spans="1:17" s="235" customFormat="1" ht="27.6" customHeight="1">
      <c r="A25" s="254"/>
      <c r="B25" s="475"/>
      <c r="C25" s="1144" t="s">
        <v>444</v>
      </c>
      <c r="D25" s="419"/>
      <c r="E25" s="967">
        <v>-185.899</v>
      </c>
      <c r="F25" s="967">
        <v>-135.03399999999999</v>
      </c>
      <c r="G25" s="967">
        <v>-88.212000000000003</v>
      </c>
      <c r="H25" s="967">
        <v>-10.273999999999999</v>
      </c>
      <c r="I25" s="1374">
        <v>-419.41800000000001</v>
      </c>
      <c r="J25" s="967">
        <f>-211.515+0.1</f>
        <v>-211.41499999999999</v>
      </c>
      <c r="K25" s="966">
        <v>-273.70100000000002</v>
      </c>
      <c r="L25" s="1154">
        <v>-221.251</v>
      </c>
      <c r="M25" s="1155">
        <v>-42.761000000000003</v>
      </c>
      <c r="N25" s="1155">
        <v>-749.22799999999995</v>
      </c>
    </row>
    <row r="26" spans="1:17" ht="27.6" customHeight="1" thickBot="1">
      <c r="A26" s="254"/>
      <c r="C26" s="1454" t="s">
        <v>108</v>
      </c>
      <c r="D26" s="1455"/>
      <c r="E26" s="968">
        <v>637.47299999999996</v>
      </c>
      <c r="F26" s="969">
        <v>460.88799999999998</v>
      </c>
      <c r="G26" s="969">
        <v>280.14600000000002</v>
      </c>
      <c r="H26" s="968">
        <v>133.64099999999999</v>
      </c>
      <c r="I26" s="1375">
        <v>1512.1479999999999</v>
      </c>
      <c r="J26" s="968">
        <v>589.73599999999999</v>
      </c>
      <c r="K26" s="969">
        <v>716.14200000000005</v>
      </c>
      <c r="L26" s="969">
        <v>597.52200000000005</v>
      </c>
      <c r="M26" s="1156">
        <v>115.834</v>
      </c>
      <c r="N26" s="1156">
        <v>2019.2339999999999</v>
      </c>
      <c r="P26" s="235"/>
      <c r="Q26" s="235"/>
    </row>
    <row r="27" spans="1:17" ht="6" customHeight="1">
      <c r="A27" s="254"/>
      <c r="C27" s="245"/>
      <c r="D27" s="231"/>
      <c r="E27" s="255"/>
      <c r="F27" s="255"/>
      <c r="G27" s="255"/>
      <c r="H27" s="255"/>
      <c r="I27" s="255"/>
      <c r="J27" s="255"/>
      <c r="K27" s="255"/>
      <c r="L27" s="255"/>
      <c r="M27" s="255"/>
      <c r="N27" s="255"/>
      <c r="P27" s="239"/>
    </row>
    <row r="28" spans="1:17" s="235" customFormat="1" ht="19.5" customHeight="1">
      <c r="A28" s="237"/>
      <c r="C28" s="244" t="s">
        <v>419</v>
      </c>
      <c r="D28" s="256"/>
      <c r="E28" s="257"/>
      <c r="F28" s="257"/>
      <c r="G28" s="257"/>
      <c r="H28" s="257"/>
      <c r="I28" s="257"/>
      <c r="J28" s="257"/>
      <c r="K28" s="257"/>
      <c r="L28" s="257"/>
      <c r="M28" s="257"/>
      <c r="N28" s="257"/>
      <c r="P28" s="236"/>
    </row>
    <row r="29" spans="1:17" s="235" customFormat="1" ht="19.5" customHeight="1">
      <c r="A29" s="237"/>
      <c r="B29" s="247"/>
      <c r="C29" s="244"/>
      <c r="D29" s="256"/>
      <c r="E29" s="257"/>
      <c r="F29" s="257"/>
      <c r="G29" s="257"/>
      <c r="H29" s="257"/>
      <c r="I29" s="257"/>
      <c r="J29" s="257"/>
      <c r="K29" s="257"/>
      <c r="L29" s="257"/>
      <c r="M29" s="257"/>
      <c r="N29" s="257"/>
      <c r="P29" s="236"/>
    </row>
    <row r="30" spans="1:17" s="235" customFormat="1" ht="19.5" customHeight="1">
      <c r="A30" s="237"/>
      <c r="B30" s="247"/>
      <c r="D30" s="256"/>
      <c r="E30" s="257"/>
      <c r="F30" s="257"/>
      <c r="G30" s="257"/>
      <c r="H30" s="257"/>
      <c r="I30" s="257"/>
      <c r="J30" s="257"/>
      <c r="K30" s="257"/>
      <c r="L30" s="257"/>
      <c r="M30" s="257"/>
      <c r="N30" s="257"/>
      <c r="P30" s="236"/>
    </row>
    <row r="31" spans="1:17" s="235" customFormat="1">
      <c r="A31" s="237"/>
      <c r="C31" s="247"/>
      <c r="D31" s="261"/>
      <c r="E31" s="263"/>
      <c r="F31" s="263"/>
      <c r="G31" s="263"/>
      <c r="H31" s="263"/>
      <c r="I31" s="263"/>
      <c r="J31" s="263"/>
      <c r="K31" s="263"/>
      <c r="L31" s="263"/>
      <c r="M31" s="263"/>
      <c r="N31" s="263"/>
      <c r="O31" s="242"/>
      <c r="P31" s="236"/>
    </row>
    <row r="32" spans="1:17">
      <c r="C32" s="247"/>
      <c r="D32" s="262"/>
      <c r="E32" s="263"/>
      <c r="F32" s="263"/>
      <c r="G32" s="263"/>
      <c r="H32" s="263"/>
      <c r="I32" s="263"/>
      <c r="J32" s="263"/>
      <c r="K32" s="263"/>
      <c r="L32" s="263"/>
      <c r="M32" s="263"/>
      <c r="N32" s="263"/>
      <c r="O32" s="243"/>
    </row>
    <row r="33" spans="3:14">
      <c r="C33" s="247"/>
      <c r="E33" s="16"/>
      <c r="F33" s="16"/>
      <c r="G33" s="16"/>
      <c r="H33" s="16"/>
      <c r="I33" s="16"/>
      <c r="J33" s="16"/>
      <c r="K33" s="16"/>
      <c r="L33" s="16"/>
      <c r="M33" s="16"/>
      <c r="N33" s="16"/>
    </row>
    <row r="34" spans="3:14">
      <c r="C34" s="258"/>
    </row>
  </sheetData>
  <mergeCells count="5">
    <mergeCell ref="N5:N6"/>
    <mergeCell ref="I5:I6"/>
    <mergeCell ref="E5:H5"/>
    <mergeCell ref="C26:D26"/>
    <mergeCell ref="J5:M5"/>
  </mergeCells>
  <phoneticPr fontId="3" type="noConversion"/>
  <pageMargins left="0.39370078740157483" right="0.39370078740157483" top="0.62992125984251968" bottom="0.59055118110236227" header="0.15748031496062992" footer="0.15748031496062992"/>
  <pageSetup paperSize="9" scale="64" orientation="landscape" useFirstPageNumber="1" verticalDpi="0" r:id="rId1"/>
  <headerFooter>
    <oddHeader>&amp;R&amp;"Trebuchet MS,보통"&amp;12
www.wooribank.com</oddHeader>
    <oddFooter>&amp;R&amp;"Trebuchet MS,보통"Page 3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0"/>
  <sheetViews>
    <sheetView showGridLines="0" view="pageBreakPreview" zoomScale="85" zoomScaleNormal="90" zoomScaleSheetLayoutView="85" workbookViewId="0">
      <selection activeCell="Y24" sqref="Y24"/>
    </sheetView>
  </sheetViews>
  <sheetFormatPr defaultRowHeight="9.75"/>
  <cols>
    <col min="1" max="1" width="19" style="267" customWidth="1"/>
    <col min="2" max="2" width="3.85546875" style="267" customWidth="1"/>
    <col min="3" max="3" width="38.28515625" style="267" customWidth="1"/>
    <col min="4" max="7" width="22.42578125" style="267" customWidth="1"/>
    <col min="8" max="19" width="0" style="267" hidden="1" customWidth="1"/>
    <col min="20" max="20" width="0.85546875" style="267" customWidth="1"/>
    <col min="21" max="16384" width="9.140625" style="267"/>
  </cols>
  <sheetData>
    <row r="1" spans="1:20" s="278" customFormat="1" ht="37.5" customHeight="1">
      <c r="A1" s="270"/>
      <c r="B1" s="277"/>
      <c r="C1" s="1456" t="s">
        <v>109</v>
      </c>
      <c r="D1" s="1456"/>
      <c r="E1" s="1456"/>
      <c r="F1" s="1456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</row>
    <row r="2" spans="1:20" s="278" customFormat="1" ht="19.5">
      <c r="A2" s="285"/>
      <c r="C2" s="266"/>
      <c r="D2" s="266"/>
      <c r="E2" s="266"/>
      <c r="F2" s="266"/>
    </row>
    <row r="3" spans="1:20" s="278" customFormat="1" ht="20.25" customHeight="1">
      <c r="A3" s="285"/>
      <c r="C3" s="279" t="s">
        <v>453</v>
      </c>
      <c r="D3" s="1458" t="s">
        <v>118</v>
      </c>
      <c r="E3" s="1459" t="s">
        <v>119</v>
      </c>
      <c r="F3" s="1460"/>
      <c r="G3" s="1461" t="s">
        <v>120</v>
      </c>
    </row>
    <row r="4" spans="1:20" s="278" customFormat="1" ht="20.25" customHeight="1">
      <c r="A4" s="285"/>
      <c r="C4" s="282" t="s">
        <v>51</v>
      </c>
      <c r="D4" s="1458"/>
      <c r="E4" s="274" t="s">
        <v>121</v>
      </c>
      <c r="F4" s="274" t="s">
        <v>424</v>
      </c>
      <c r="G4" s="1462"/>
    </row>
    <row r="5" spans="1:20" s="278" customFormat="1" ht="4.5" customHeight="1">
      <c r="A5" s="285"/>
      <c r="D5" s="1457"/>
      <c r="E5" s="1457"/>
      <c r="F5" s="1457"/>
      <c r="G5" s="1457"/>
    </row>
    <row r="6" spans="1:20" s="278" customFormat="1" ht="23.25" customHeight="1">
      <c r="A6" s="285"/>
      <c r="C6" s="265" t="s">
        <v>110</v>
      </c>
      <c r="D6" s="974">
        <f>D7+D8</f>
        <v>6066.6559999999999</v>
      </c>
      <c r="E6" s="975">
        <f>E7+E8</f>
        <v>587.06200000000001</v>
      </c>
      <c r="F6" s="975">
        <f>F7+F8</f>
        <v>64.950999999999993</v>
      </c>
      <c r="G6" s="976">
        <f>G7+G8</f>
        <v>6697.268</v>
      </c>
    </row>
    <row r="7" spans="1:20" s="278" customFormat="1" ht="23.25" customHeight="1">
      <c r="A7" s="285"/>
      <c r="C7" s="271" t="s">
        <v>111</v>
      </c>
      <c r="D7" s="970">
        <v>5094.3090000000002</v>
      </c>
      <c r="E7" s="971">
        <v>509.59800000000001</v>
      </c>
      <c r="F7" s="971">
        <v>45.902000000000001</v>
      </c>
      <c r="G7" s="972">
        <v>5650.951</v>
      </c>
    </row>
    <row r="8" spans="1:20" s="278" customFormat="1" ht="23.25" customHeight="1">
      <c r="A8" s="285"/>
      <c r="C8" s="271" t="s">
        <v>112</v>
      </c>
      <c r="D8" s="973">
        <f>D11-D7-D9-D10</f>
        <v>972.34699999999987</v>
      </c>
      <c r="E8" s="971">
        <f>E11-E7-E9-E10</f>
        <v>77.463999999999999</v>
      </c>
      <c r="F8" s="971">
        <f>F11-F7-F9-F10</f>
        <v>19.048999999999999</v>
      </c>
      <c r="G8" s="972">
        <f>G11-G7-G9-G10</f>
        <v>1046.317</v>
      </c>
    </row>
    <row r="9" spans="1:20" s="278" customFormat="1" ht="23.25" customHeight="1">
      <c r="A9" s="285"/>
      <c r="C9" s="271" t="s">
        <v>113</v>
      </c>
      <c r="D9" s="973">
        <v>-3445.8319999999999</v>
      </c>
      <c r="E9" s="1145">
        <v>-170.76499999999999</v>
      </c>
      <c r="F9" s="971">
        <v>-26.081</v>
      </c>
      <c r="G9" s="972">
        <v>-3623.9430000000002</v>
      </c>
      <c r="H9" s="281"/>
      <c r="I9" s="281"/>
      <c r="J9" s="281"/>
    </row>
    <row r="10" spans="1:20" s="278" customFormat="1" ht="23.25" customHeight="1">
      <c r="A10" s="285"/>
      <c r="C10" s="271" t="s">
        <v>114</v>
      </c>
      <c r="D10" s="973">
        <v>-76.284999999999997</v>
      </c>
      <c r="E10" s="971">
        <v>-244.762</v>
      </c>
      <c r="F10" s="971">
        <v>-4.806</v>
      </c>
      <c r="G10" s="972">
        <f>-329.575+0.1</f>
        <v>-329.47499999999997</v>
      </c>
      <c r="H10" s="281"/>
      <c r="I10" s="281"/>
      <c r="J10" s="281"/>
    </row>
    <row r="11" spans="1:20" s="278" customFormat="1" ht="23.25" customHeight="1">
      <c r="A11" s="285"/>
      <c r="C11" s="265" t="s">
        <v>115</v>
      </c>
      <c r="D11" s="974">
        <v>2544.5390000000002</v>
      </c>
      <c r="E11" s="975">
        <f>156.535+15</f>
        <v>171.535</v>
      </c>
      <c r="F11" s="975">
        <v>34.064</v>
      </c>
      <c r="G11" s="976">
        <v>2743.85</v>
      </c>
      <c r="H11" s="281"/>
      <c r="I11" s="281"/>
      <c r="J11" s="281"/>
    </row>
    <row r="12" spans="1:20" s="278" customFormat="1" ht="23.25" customHeight="1">
      <c r="A12" s="285"/>
      <c r="C12" s="265" t="s">
        <v>106</v>
      </c>
      <c r="D12" s="974">
        <v>54.457000000000001</v>
      </c>
      <c r="E12" s="975">
        <v>-5.5469999999999997</v>
      </c>
      <c r="F12" s="975">
        <v>-0.29499999999999998</v>
      </c>
      <c r="G12" s="976">
        <v>45.57</v>
      </c>
      <c r="H12" s="281"/>
      <c r="I12" s="281"/>
      <c r="J12" s="281"/>
    </row>
    <row r="13" spans="1:20" s="278" customFormat="1" ht="23.25" customHeight="1">
      <c r="A13" s="285"/>
      <c r="C13" s="276" t="s">
        <v>116</v>
      </c>
      <c r="D13" s="1146">
        <f t="shared" ref="D13:F13" si="0">D11+D12-D10</f>
        <v>2675.2809999999999</v>
      </c>
      <c r="E13" s="1157">
        <f t="shared" si="0"/>
        <v>410.75</v>
      </c>
      <c r="F13" s="1157">
        <f t="shared" si="0"/>
        <v>38.574999999999996</v>
      </c>
      <c r="G13" s="976">
        <f>G11+G12-G10</f>
        <v>3118.895</v>
      </c>
      <c r="H13" s="281"/>
      <c r="I13" s="281"/>
      <c r="J13" s="281"/>
    </row>
    <row r="14" spans="1:20" s="278" customFormat="1" ht="23.25" customHeight="1">
      <c r="A14" s="285"/>
      <c r="C14" s="265" t="s">
        <v>117</v>
      </c>
      <c r="D14" s="974">
        <f t="shared" ref="D14:F14" si="1">+D11+D12</f>
        <v>2598.9960000000001</v>
      </c>
      <c r="E14" s="975">
        <f t="shared" si="1"/>
        <v>165.988</v>
      </c>
      <c r="F14" s="975">
        <f t="shared" si="1"/>
        <v>33.768999999999998</v>
      </c>
      <c r="G14" s="976">
        <f>+G11+G12+0.5</f>
        <v>2789.92</v>
      </c>
      <c r="H14" s="281"/>
      <c r="I14" s="281"/>
      <c r="J14" s="281"/>
    </row>
    <row r="15" spans="1:20" s="278" customFormat="1" ht="23.25" customHeight="1" thickBot="1">
      <c r="A15" s="285"/>
      <c r="C15" s="272" t="s">
        <v>122</v>
      </c>
      <c r="D15" s="977">
        <v>1882.0540000000001</v>
      </c>
      <c r="E15" s="978">
        <f>114.767+12</f>
        <v>126.767</v>
      </c>
      <c r="F15" s="978">
        <v>31.76</v>
      </c>
      <c r="G15" s="979">
        <v>2019.2339999999999</v>
      </c>
      <c r="H15" s="281"/>
      <c r="I15" s="281"/>
      <c r="J15" s="281"/>
    </row>
    <row r="16" spans="1:20" s="278" customFormat="1" ht="27.75" customHeight="1">
      <c r="A16" s="285"/>
      <c r="C16" s="269"/>
      <c r="D16" s="264"/>
      <c r="E16" s="264"/>
      <c r="F16" s="837"/>
      <c r="G16" s="837"/>
      <c r="H16" s="281"/>
      <c r="I16" s="281"/>
      <c r="J16" s="281"/>
    </row>
    <row r="17" spans="1:10" s="278" customFormat="1" ht="20.25" customHeight="1">
      <c r="A17" s="285"/>
      <c r="C17" s="279" t="s">
        <v>454</v>
      </c>
      <c r="D17" s="1458" t="s">
        <v>118</v>
      </c>
      <c r="E17" s="1459" t="s">
        <v>119</v>
      </c>
      <c r="F17" s="1460"/>
      <c r="G17" s="1461" t="s">
        <v>120</v>
      </c>
    </row>
    <row r="18" spans="1:10" s="278" customFormat="1" ht="20.25" customHeight="1">
      <c r="A18" s="285"/>
      <c r="C18" s="282" t="s">
        <v>51</v>
      </c>
      <c r="D18" s="1458"/>
      <c r="E18" s="274" t="s">
        <v>121</v>
      </c>
      <c r="F18" s="274" t="s">
        <v>424</v>
      </c>
      <c r="G18" s="1462"/>
    </row>
    <row r="19" spans="1:10" s="278" customFormat="1" ht="4.5" customHeight="1">
      <c r="A19" s="285"/>
      <c r="D19" s="1457"/>
      <c r="E19" s="1457"/>
      <c r="F19" s="1457"/>
      <c r="G19" s="1457"/>
    </row>
    <row r="20" spans="1:10" s="278" customFormat="1" ht="23.25" customHeight="1">
      <c r="A20" s="285"/>
      <c r="C20" s="265" t="s">
        <v>110</v>
      </c>
      <c r="D20" s="974">
        <f>D21+D22</f>
        <v>1543.942</v>
      </c>
      <c r="E20" s="975">
        <f>E21+E22</f>
        <v>156.655</v>
      </c>
      <c r="F20" s="975">
        <f>F21+F22</f>
        <v>15.558</v>
      </c>
      <c r="G20" s="976">
        <f>G21+G22</f>
        <v>1681.8110000000001</v>
      </c>
    </row>
    <row r="21" spans="1:10" s="278" customFormat="1" ht="23.25" customHeight="1">
      <c r="A21" s="285"/>
      <c r="C21" s="271" t="s">
        <v>111</v>
      </c>
      <c r="D21" s="1147">
        <v>1312.1659999999999</v>
      </c>
      <c r="E21" s="971">
        <v>131.07400000000001</v>
      </c>
      <c r="F21" s="971">
        <v>9.8800000000000008</v>
      </c>
      <c r="G21" s="972">
        <v>1453.8019999999999</v>
      </c>
    </row>
    <row r="22" spans="1:10" s="278" customFormat="1" ht="23.25" customHeight="1">
      <c r="A22" s="285"/>
      <c r="C22" s="271" t="s">
        <v>112</v>
      </c>
      <c r="D22" s="973">
        <f>D25-D21-D23-D24</f>
        <v>231.77600000000007</v>
      </c>
      <c r="E22" s="971">
        <f>E25-E21-E23-E24</f>
        <v>25.580999999999982</v>
      </c>
      <c r="F22" s="971">
        <f>F25-F21-F23-F24</f>
        <v>5.677999999999999</v>
      </c>
      <c r="G22" s="972">
        <f>G25-G21-G23-G24-0.5</f>
        <v>228.00900000000013</v>
      </c>
    </row>
    <row r="23" spans="1:10" s="278" customFormat="1" ht="23.25" customHeight="1">
      <c r="A23" s="285"/>
      <c r="C23" s="271" t="s">
        <v>113</v>
      </c>
      <c r="D23" s="973">
        <v>-1218.2429999999999</v>
      </c>
      <c r="E23" s="971">
        <v>-47.284999999999997</v>
      </c>
      <c r="F23" s="971">
        <v>-9.58</v>
      </c>
      <c r="G23" s="972">
        <v>-1237.819</v>
      </c>
      <c r="H23" s="281"/>
      <c r="I23" s="281"/>
      <c r="J23" s="281"/>
    </row>
    <row r="24" spans="1:10" s="278" customFormat="1" ht="23.25" customHeight="1">
      <c r="A24" s="285"/>
      <c r="C24" s="271" t="s">
        <v>114</v>
      </c>
      <c r="D24" s="973">
        <v>-208.39400000000001</v>
      </c>
      <c r="E24" s="971">
        <v>-61.576000000000001</v>
      </c>
      <c r="F24" s="971">
        <v>-2.0169999999999999</v>
      </c>
      <c r="G24" s="972">
        <v>-274.15800000000002</v>
      </c>
      <c r="H24" s="281"/>
      <c r="I24" s="281"/>
      <c r="J24" s="281"/>
    </row>
    <row r="25" spans="1:10" s="278" customFormat="1" ht="23.25" customHeight="1">
      <c r="A25" s="285"/>
      <c r="C25" s="265" t="s">
        <v>115</v>
      </c>
      <c r="D25" s="974">
        <v>117.30500000000001</v>
      </c>
      <c r="E25" s="975">
        <f>32.794+15</f>
        <v>47.793999999999997</v>
      </c>
      <c r="F25" s="975">
        <v>3.9609999999999999</v>
      </c>
      <c r="G25" s="976">
        <v>170.334</v>
      </c>
      <c r="H25" s="281"/>
      <c r="I25" s="281"/>
      <c r="J25" s="281"/>
    </row>
    <row r="26" spans="1:10" s="278" customFormat="1" ht="23.25" customHeight="1">
      <c r="A26" s="285"/>
      <c r="C26" s="265" t="s">
        <v>106</v>
      </c>
      <c r="D26" s="974">
        <v>-9.7070000000000007</v>
      </c>
      <c r="E26" s="975">
        <v>0.40100000000000002</v>
      </c>
      <c r="F26" s="975">
        <v>-0.21299999999999999</v>
      </c>
      <c r="G26" s="976">
        <v>-8.2200000000000006</v>
      </c>
      <c r="H26" s="281"/>
      <c r="I26" s="281"/>
      <c r="J26" s="281"/>
    </row>
    <row r="27" spans="1:10" s="278" customFormat="1" ht="23.25" customHeight="1">
      <c r="A27" s="285"/>
      <c r="C27" s="276" t="s">
        <v>116</v>
      </c>
      <c r="D27" s="1146">
        <f t="shared" ref="D27:F27" si="2">D25+D26-D24</f>
        <v>315.99200000000002</v>
      </c>
      <c r="E27" s="1157">
        <f t="shared" si="2"/>
        <v>109.771</v>
      </c>
      <c r="F27" s="1157">
        <f t="shared" si="2"/>
        <v>5.7649999999999997</v>
      </c>
      <c r="G27" s="976">
        <f>G25+G26-G24</f>
        <v>436.27200000000005</v>
      </c>
      <c r="H27" s="281"/>
      <c r="I27" s="281"/>
      <c r="J27" s="281"/>
    </row>
    <row r="28" spans="1:10" s="278" customFormat="1" ht="23.25" customHeight="1">
      <c r="A28" s="285"/>
      <c r="C28" s="265" t="s">
        <v>117</v>
      </c>
      <c r="D28" s="974">
        <f t="shared" ref="D28:F28" si="3">+D25+D26</f>
        <v>107.59800000000001</v>
      </c>
      <c r="E28" s="975">
        <f t="shared" si="3"/>
        <v>48.195</v>
      </c>
      <c r="F28" s="975">
        <f t="shared" si="3"/>
        <v>3.7479999999999998</v>
      </c>
      <c r="G28" s="976">
        <f>+G25+G26</f>
        <v>162.114</v>
      </c>
      <c r="H28" s="281"/>
      <c r="I28" s="281"/>
      <c r="J28" s="281"/>
    </row>
    <row r="29" spans="1:10" s="278" customFormat="1" ht="23.25" customHeight="1" thickBot="1">
      <c r="A29" s="285"/>
      <c r="C29" s="272" t="s">
        <v>122</v>
      </c>
      <c r="D29" s="977">
        <v>84.843999999999994</v>
      </c>
      <c r="E29" s="978">
        <f>26.143+12</f>
        <v>38.143000000000001</v>
      </c>
      <c r="F29" s="978">
        <v>3.169</v>
      </c>
      <c r="G29" s="979">
        <v>115.834</v>
      </c>
      <c r="H29" s="281"/>
      <c r="I29" s="281"/>
      <c r="J29" s="281"/>
    </row>
    <row r="30" spans="1:10" s="278" customFormat="1" ht="17.25" customHeight="1">
      <c r="A30" s="280"/>
      <c r="C30" s="268" t="s">
        <v>419</v>
      </c>
      <c r="D30" s="268"/>
      <c r="E30" s="268"/>
      <c r="F30" s="268"/>
      <c r="G30" s="268"/>
      <c r="H30" s="281"/>
      <c r="I30" s="281"/>
      <c r="J30" s="281"/>
    </row>
    <row r="31" spans="1:10" s="278" customFormat="1" ht="17.25" customHeight="1">
      <c r="A31" s="280"/>
      <c r="C31" s="268" t="s">
        <v>425</v>
      </c>
      <c r="D31" s="273"/>
      <c r="E31" s="273"/>
      <c r="F31" s="273"/>
      <c r="G31" s="273"/>
      <c r="H31" s="281"/>
      <c r="I31" s="281"/>
      <c r="J31" s="281"/>
    </row>
    <row r="32" spans="1:10" s="278" customFormat="1" ht="11.25" customHeight="1">
      <c r="A32" s="280"/>
      <c r="C32" s="275"/>
      <c r="D32" s="283"/>
      <c r="E32" s="281"/>
      <c r="F32" s="281"/>
      <c r="G32" s="281"/>
      <c r="H32" s="281"/>
      <c r="I32" s="281"/>
      <c r="J32" s="281"/>
    </row>
    <row r="33" spans="1:6" s="284" customFormat="1">
      <c r="A33" s="267"/>
      <c r="B33" s="267"/>
      <c r="C33" s="267"/>
      <c r="D33" s="267"/>
      <c r="E33" s="267"/>
      <c r="F33" s="267"/>
    </row>
    <row r="34" spans="1:6" s="284" customFormat="1">
      <c r="A34" s="267"/>
      <c r="B34" s="267"/>
      <c r="C34" s="267"/>
      <c r="D34" s="267"/>
      <c r="E34" s="267"/>
      <c r="F34" s="267"/>
    </row>
    <row r="35" spans="1:6" s="284" customFormat="1">
      <c r="A35" s="267"/>
      <c r="B35" s="267"/>
      <c r="C35" s="267"/>
      <c r="D35" s="267"/>
      <c r="E35" s="267"/>
      <c r="F35" s="267"/>
    </row>
    <row r="36" spans="1:6" s="284" customFormat="1">
      <c r="A36" s="267"/>
      <c r="B36" s="267"/>
      <c r="C36" s="267"/>
      <c r="D36" s="267"/>
      <c r="E36" s="267"/>
      <c r="F36" s="267"/>
    </row>
    <row r="37" spans="1:6" s="284" customFormat="1">
      <c r="A37" s="267"/>
      <c r="B37" s="267"/>
      <c r="C37" s="267"/>
      <c r="D37" s="267"/>
      <c r="E37" s="267"/>
      <c r="F37" s="267"/>
    </row>
    <row r="38" spans="1:6" s="284" customFormat="1">
      <c r="A38" s="267"/>
      <c r="B38" s="267"/>
      <c r="C38" s="267"/>
      <c r="D38" s="267"/>
      <c r="E38" s="267"/>
      <c r="F38" s="267"/>
    </row>
    <row r="39" spans="1:6" s="284" customFormat="1">
      <c r="A39" s="267"/>
      <c r="B39" s="267"/>
      <c r="C39" s="267"/>
      <c r="D39" s="267"/>
      <c r="E39" s="267"/>
      <c r="F39" s="267"/>
    </row>
    <row r="40" spans="1:6" s="284" customFormat="1">
      <c r="A40" s="267"/>
      <c r="B40" s="267"/>
      <c r="C40" s="267"/>
      <c r="D40" s="267"/>
      <c r="E40" s="267"/>
      <c r="F40" s="267"/>
    </row>
    <row r="41" spans="1:6" s="284" customFormat="1">
      <c r="A41" s="267"/>
      <c r="B41" s="267"/>
      <c r="C41" s="267"/>
      <c r="D41" s="267"/>
      <c r="E41" s="267"/>
      <c r="F41" s="267"/>
    </row>
    <row r="42" spans="1:6" s="284" customFormat="1">
      <c r="A42" s="267"/>
      <c r="B42" s="267"/>
      <c r="C42" s="267"/>
      <c r="D42" s="267"/>
      <c r="E42" s="267"/>
      <c r="F42" s="267"/>
    </row>
    <row r="43" spans="1:6" s="284" customFormat="1">
      <c r="A43" s="267"/>
      <c r="B43" s="267"/>
      <c r="C43" s="267"/>
      <c r="D43" s="267"/>
      <c r="E43" s="267"/>
      <c r="F43" s="267"/>
    </row>
    <row r="44" spans="1:6" s="284" customFormat="1">
      <c r="A44" s="267"/>
      <c r="B44" s="267"/>
      <c r="C44" s="267"/>
      <c r="D44" s="267"/>
      <c r="E44" s="267"/>
      <c r="F44" s="267"/>
    </row>
    <row r="45" spans="1:6" s="284" customFormat="1">
      <c r="A45" s="267"/>
      <c r="B45" s="267"/>
      <c r="C45" s="267"/>
      <c r="D45" s="267"/>
      <c r="E45" s="267"/>
      <c r="F45" s="267"/>
    </row>
    <row r="46" spans="1:6" s="284" customFormat="1">
      <c r="A46" s="267"/>
      <c r="B46" s="267"/>
      <c r="C46" s="267"/>
      <c r="D46" s="267"/>
      <c r="E46" s="267"/>
      <c r="F46" s="267"/>
    </row>
    <row r="47" spans="1:6" s="284" customFormat="1">
      <c r="A47" s="267"/>
      <c r="B47" s="267"/>
      <c r="C47" s="267"/>
      <c r="D47" s="267"/>
      <c r="E47" s="267"/>
      <c r="F47" s="267"/>
    </row>
    <row r="48" spans="1:6" s="284" customFormat="1">
      <c r="A48" s="267"/>
      <c r="B48" s="267"/>
      <c r="C48" s="267"/>
      <c r="D48" s="267"/>
      <c r="E48" s="267"/>
      <c r="F48" s="267"/>
    </row>
    <row r="49" spans="1:6" s="284" customFormat="1">
      <c r="A49" s="267"/>
      <c r="B49" s="267"/>
      <c r="C49" s="267"/>
      <c r="D49" s="267"/>
      <c r="E49" s="267"/>
      <c r="F49" s="267"/>
    </row>
    <row r="50" spans="1:6" s="284" customFormat="1">
      <c r="A50" s="267"/>
      <c r="B50" s="267"/>
      <c r="C50" s="267"/>
      <c r="D50" s="267"/>
      <c r="E50" s="267"/>
      <c r="F50" s="267"/>
    </row>
  </sheetData>
  <mergeCells count="9">
    <mergeCell ref="C1:F1"/>
    <mergeCell ref="D19:G19"/>
    <mergeCell ref="D5:G5"/>
    <mergeCell ref="D3:D4"/>
    <mergeCell ref="E3:F3"/>
    <mergeCell ref="G3:G4"/>
    <mergeCell ref="D17:D18"/>
    <mergeCell ref="E17:F17"/>
    <mergeCell ref="G17:G18"/>
  </mergeCells>
  <phoneticPr fontId="3" type="noConversion"/>
  <pageMargins left="0.43307086614173229" right="0.23622047244094491" top="0.62992125984251968" bottom="0.35433070866141736" header="0.15748031496062992" footer="0.15748031496062992"/>
  <pageSetup paperSize="9" scale="80" orientation="landscape" useFirstPageNumber="1" verticalDpi="0" r:id="rId1"/>
  <headerFooter>
    <oddHeader>&amp;R&amp;"Trebuchet MS,보통"&amp;12
www.wooribank.com</oddHeader>
    <oddFooter>&amp;R&amp;"Trebuchet MS,보통"Page 4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1"/>
  <sheetViews>
    <sheetView showGridLines="0" view="pageBreakPreview" zoomScale="90" zoomScaleNormal="100" zoomScaleSheetLayoutView="90" workbookViewId="0">
      <selection activeCell="AF20" sqref="AF20"/>
    </sheetView>
  </sheetViews>
  <sheetFormatPr defaultRowHeight="8.25"/>
  <cols>
    <col min="1" max="1" width="17.85546875" style="321" customWidth="1"/>
    <col min="2" max="2" width="6.140625" style="321" customWidth="1"/>
    <col min="3" max="3" width="26.7109375" style="329" customWidth="1"/>
    <col min="4" max="4" width="12.7109375" style="321" customWidth="1"/>
    <col min="5" max="5" width="0.85546875" style="321" customWidth="1"/>
    <col min="6" max="6" width="12.7109375" style="321" customWidth="1"/>
    <col min="7" max="7" width="1.42578125" style="321" customWidth="1"/>
    <col min="8" max="8" width="12.7109375" style="321" customWidth="1"/>
    <col min="9" max="9" width="1.28515625" style="321" customWidth="1"/>
    <col min="10" max="10" width="12.7109375" style="321" customWidth="1"/>
    <col min="11" max="11" width="1.42578125" style="321" customWidth="1"/>
    <col min="12" max="12" width="12.7109375" style="321" customWidth="1"/>
    <col min="13" max="13" width="1.28515625" style="321" customWidth="1"/>
    <col min="14" max="14" width="12.7109375" style="321" customWidth="1"/>
    <col min="15" max="15" width="2" style="317" customWidth="1"/>
    <col min="16" max="16" width="1.140625" style="321" customWidth="1"/>
    <col min="17" max="17" width="5.5703125" style="321" customWidth="1"/>
    <col min="18" max="18" width="1.140625" style="321" customWidth="1"/>
    <col min="19" max="19" width="4.7109375" style="321" customWidth="1"/>
    <col min="20" max="20" width="1.140625" style="321" customWidth="1"/>
    <col min="21" max="22" width="4" style="321" customWidth="1"/>
    <col min="23" max="23" width="1.42578125" style="321" hidden="1" customWidth="1"/>
    <col min="24" max="24" width="4.28515625" style="321" customWidth="1"/>
    <col min="25" max="25" width="1.140625" style="321" customWidth="1"/>
    <col min="26" max="26" width="5.5703125" style="321" customWidth="1"/>
    <col min="27" max="27" width="1.140625" style="321" customWidth="1"/>
    <col min="28" max="28" width="4.7109375" style="321" customWidth="1"/>
    <col min="29" max="29" width="1.140625" style="321" customWidth="1"/>
    <col min="30" max="30" width="3.7109375" style="321" customWidth="1"/>
    <col min="31" max="31" width="4" style="321" customWidth="1"/>
    <col min="32" max="16384" width="9.140625" style="321"/>
  </cols>
  <sheetData>
    <row r="1" spans="1:31" s="324" customFormat="1" ht="30" customHeight="1">
      <c r="A1" s="313"/>
      <c r="B1" s="331"/>
      <c r="C1" s="301" t="s">
        <v>123</v>
      </c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2"/>
      <c r="P1" s="323"/>
      <c r="Q1" s="323"/>
      <c r="R1" s="323"/>
      <c r="S1" s="323"/>
      <c r="T1" s="323"/>
      <c r="U1" s="323"/>
      <c r="V1" s="323"/>
      <c r="W1" s="323"/>
      <c r="X1" s="323"/>
      <c r="Y1" s="323"/>
      <c r="Z1" s="323"/>
      <c r="AA1" s="323"/>
      <c r="AB1" s="323"/>
      <c r="AC1" s="323"/>
      <c r="AD1" s="323"/>
      <c r="AE1" s="323"/>
    </row>
    <row r="2" spans="1:31" s="324" customFormat="1" ht="8.25" customHeight="1">
      <c r="A2" s="325"/>
      <c r="O2" s="323"/>
      <c r="P2" s="323"/>
      <c r="Q2" s="323"/>
      <c r="R2" s="323"/>
      <c r="S2" s="323"/>
      <c r="T2" s="323"/>
      <c r="U2" s="323"/>
      <c r="V2" s="323"/>
      <c r="W2" s="323"/>
      <c r="X2" s="323"/>
      <c r="Y2" s="323"/>
      <c r="Z2" s="323"/>
      <c r="AA2" s="323"/>
      <c r="AB2" s="323"/>
      <c r="AC2" s="323"/>
      <c r="AD2" s="323"/>
      <c r="AE2" s="323"/>
    </row>
    <row r="3" spans="1:31" s="324" customFormat="1" ht="6.75" customHeight="1">
      <c r="A3" s="325"/>
      <c r="O3" s="323"/>
      <c r="P3" s="323"/>
      <c r="Q3" s="323"/>
      <c r="R3" s="323"/>
      <c r="S3" s="323"/>
      <c r="T3" s="323"/>
      <c r="U3" s="323"/>
      <c r="V3" s="323"/>
      <c r="W3" s="323"/>
      <c r="X3" s="323"/>
      <c r="Y3" s="323"/>
      <c r="Z3" s="323"/>
      <c r="AA3" s="323"/>
      <c r="AB3" s="323"/>
      <c r="AC3" s="323"/>
      <c r="AD3" s="323"/>
      <c r="AE3" s="323"/>
    </row>
    <row r="4" spans="1:31" s="324" customFormat="1" ht="15" customHeight="1">
      <c r="A4" s="325"/>
      <c r="C4" s="326" t="s">
        <v>124</v>
      </c>
      <c r="O4" s="323"/>
      <c r="P4" s="323"/>
      <c r="Q4" s="323"/>
      <c r="R4" s="323"/>
      <c r="S4" s="323"/>
      <c r="T4" s="323"/>
      <c r="U4" s="323"/>
      <c r="V4" s="323"/>
      <c r="W4" s="323"/>
      <c r="X4" s="323"/>
      <c r="Y4" s="323"/>
      <c r="Z4" s="323"/>
      <c r="AA4" s="323"/>
      <c r="AB4" s="323"/>
      <c r="AC4" s="323"/>
      <c r="AD4" s="323"/>
      <c r="AE4" s="323"/>
    </row>
    <row r="5" spans="1:31" s="324" customFormat="1" ht="7.5" customHeight="1">
      <c r="A5" s="325"/>
      <c r="C5" s="326"/>
      <c r="O5" s="323"/>
      <c r="P5" s="323"/>
      <c r="Q5" s="323"/>
      <c r="R5" s="323"/>
      <c r="S5" s="323"/>
      <c r="T5" s="323"/>
      <c r="U5" s="323"/>
      <c r="V5" s="323"/>
      <c r="W5" s="323"/>
      <c r="X5" s="323"/>
      <c r="Y5" s="323"/>
      <c r="Z5" s="323"/>
      <c r="AA5" s="323"/>
      <c r="AB5" s="323"/>
      <c r="AC5" s="323"/>
      <c r="AD5" s="323"/>
      <c r="AE5" s="323"/>
    </row>
    <row r="6" spans="1:31" s="324" customFormat="1" ht="8.25" customHeight="1">
      <c r="A6" s="325"/>
      <c r="O6" s="323"/>
      <c r="P6" s="323"/>
      <c r="Q6" s="323"/>
      <c r="R6" s="323"/>
      <c r="S6" s="323"/>
      <c r="T6" s="323"/>
      <c r="U6" s="323"/>
      <c r="V6" s="323"/>
      <c r="W6" s="323"/>
      <c r="X6" s="323"/>
      <c r="Y6" s="323"/>
      <c r="Z6" s="323"/>
      <c r="AA6" s="323"/>
      <c r="AB6" s="323"/>
      <c r="AC6" s="323"/>
      <c r="AD6" s="323"/>
      <c r="AE6" s="323"/>
    </row>
    <row r="7" spans="1:31" ht="16.5" customHeight="1">
      <c r="A7" s="333"/>
      <c r="C7" s="334"/>
      <c r="D7" s="1463" t="s">
        <v>449</v>
      </c>
      <c r="E7" s="1463"/>
      <c r="F7" s="1464"/>
      <c r="G7" s="1466" t="s">
        <v>455</v>
      </c>
      <c r="H7" s="1463"/>
      <c r="I7" s="1463"/>
      <c r="J7" s="1464"/>
      <c r="K7" s="1466" t="s">
        <v>456</v>
      </c>
      <c r="L7" s="1463"/>
      <c r="M7" s="1463"/>
      <c r="N7" s="1464"/>
      <c r="O7" s="1465"/>
      <c r="P7" s="1465"/>
      <c r="Q7" s="1465"/>
      <c r="R7" s="1465"/>
      <c r="S7" s="1465"/>
      <c r="T7" s="1465"/>
      <c r="U7" s="1465"/>
      <c r="V7" s="1465"/>
      <c r="W7" s="303"/>
      <c r="X7" s="1465"/>
      <c r="Y7" s="1465"/>
      <c r="Z7" s="1465"/>
      <c r="AA7" s="1465"/>
      <c r="AB7" s="1465"/>
      <c r="AC7" s="1465"/>
      <c r="AD7" s="1465"/>
      <c r="AE7" s="1465"/>
    </row>
    <row r="8" spans="1:31" ht="16.5" customHeight="1">
      <c r="A8" s="333"/>
      <c r="C8" s="342" t="s">
        <v>51</v>
      </c>
      <c r="D8" s="318" t="s">
        <v>129</v>
      </c>
      <c r="E8" s="318"/>
      <c r="F8" s="320" t="s">
        <v>130</v>
      </c>
      <c r="G8" s="319"/>
      <c r="H8" s="318" t="s">
        <v>129</v>
      </c>
      <c r="I8" s="318"/>
      <c r="J8" s="320" t="s">
        <v>130</v>
      </c>
      <c r="K8" s="319"/>
      <c r="L8" s="318" t="s">
        <v>129</v>
      </c>
      <c r="M8" s="318"/>
      <c r="N8" s="320" t="s">
        <v>130</v>
      </c>
      <c r="O8" s="327"/>
      <c r="P8" s="327"/>
      <c r="Q8" s="328"/>
      <c r="R8" s="327"/>
      <c r="S8" s="328"/>
      <c r="T8" s="327"/>
      <c r="U8" s="327"/>
      <c r="V8" s="330"/>
      <c r="W8" s="303"/>
      <c r="X8" s="327"/>
      <c r="Y8" s="327"/>
      <c r="Z8" s="328"/>
      <c r="AA8" s="327"/>
      <c r="AB8" s="328"/>
      <c r="AC8" s="327"/>
      <c r="AD8" s="327"/>
      <c r="AE8" s="330"/>
    </row>
    <row r="9" spans="1:31" ht="28.5" customHeight="1">
      <c r="A9" s="333"/>
      <c r="C9" s="310" t="s">
        <v>426</v>
      </c>
      <c r="D9" s="912">
        <v>94047.26</v>
      </c>
      <c r="E9" s="913"/>
      <c r="F9" s="914">
        <f>D9/$D$14</f>
        <v>0.42409039823474043</v>
      </c>
      <c r="G9" s="915"/>
      <c r="H9" s="912">
        <v>90808.5</v>
      </c>
      <c r="I9" s="913"/>
      <c r="J9" s="914">
        <f>H9/$H$14</f>
        <v>0.42980284450786338</v>
      </c>
      <c r="K9" s="915"/>
      <c r="L9" s="912">
        <v>93190.56</v>
      </c>
      <c r="M9" s="913"/>
      <c r="N9" s="914">
        <f>L9/$L$14</f>
        <v>0.43803085187064461</v>
      </c>
      <c r="O9" s="304"/>
      <c r="P9" s="304"/>
      <c r="Q9" s="314"/>
      <c r="R9" s="304"/>
      <c r="S9" s="304"/>
      <c r="T9" s="304"/>
      <c r="U9" s="335"/>
      <c r="V9" s="336"/>
      <c r="W9" s="304"/>
      <c r="X9" s="304"/>
      <c r="Y9" s="304"/>
      <c r="Z9" s="304"/>
      <c r="AA9" s="304"/>
      <c r="AB9" s="304"/>
      <c r="AC9" s="304"/>
      <c r="AD9" s="304"/>
      <c r="AE9" s="336"/>
    </row>
    <row r="10" spans="1:31" ht="28.5" customHeight="1">
      <c r="A10" s="333"/>
      <c r="C10" s="310" t="s">
        <v>125</v>
      </c>
      <c r="D10" s="912">
        <v>121250.15</v>
      </c>
      <c r="E10" s="913"/>
      <c r="F10" s="914">
        <f>D10/$D$14</f>
        <v>0.54675728351386332</v>
      </c>
      <c r="G10" s="915"/>
      <c r="H10" s="912">
        <v>115872.37</v>
      </c>
      <c r="I10" s="913"/>
      <c r="J10" s="914">
        <f t="shared" ref="J10:J14" si="0">H10/$H$14</f>
        <v>0.54843185633357683</v>
      </c>
      <c r="K10" s="915"/>
      <c r="L10" s="912">
        <v>115055.19</v>
      </c>
      <c r="M10" s="913"/>
      <c r="N10" s="914">
        <f t="shared" ref="N10:N14" si="1">L10/$L$14</f>
        <v>0.54080287625526535</v>
      </c>
      <c r="O10" s="304"/>
      <c r="P10" s="304"/>
      <c r="Q10" s="314"/>
      <c r="R10" s="304"/>
      <c r="S10" s="304"/>
      <c r="T10" s="304"/>
      <c r="U10" s="335"/>
      <c r="V10" s="336"/>
      <c r="W10" s="304"/>
      <c r="X10" s="304"/>
      <c r="Y10" s="304"/>
      <c r="Z10" s="304"/>
      <c r="AA10" s="304"/>
      <c r="AB10" s="304"/>
      <c r="AC10" s="304"/>
      <c r="AD10" s="304"/>
      <c r="AE10" s="336"/>
    </row>
    <row r="11" spans="1:31" ht="28.5" customHeight="1">
      <c r="A11" s="333"/>
      <c r="C11" s="310" t="s">
        <v>126</v>
      </c>
      <c r="D11" s="912">
        <v>114031.82</v>
      </c>
      <c r="E11" s="913"/>
      <c r="F11" s="914">
        <f>D11/$D$14</f>
        <v>0.5142074309791933</v>
      </c>
      <c r="G11" s="915"/>
      <c r="H11" s="912">
        <v>107610.73</v>
      </c>
      <c r="I11" s="913"/>
      <c r="J11" s="914">
        <f t="shared" si="0"/>
        <v>0.50932894887117031</v>
      </c>
      <c r="K11" s="915"/>
      <c r="L11" s="912">
        <v>106669.23</v>
      </c>
      <c r="M11" s="913"/>
      <c r="N11" s="914">
        <f t="shared" si="1"/>
        <v>0.50138569491679974</v>
      </c>
      <c r="O11" s="304"/>
      <c r="P11" s="304"/>
      <c r="Q11" s="314"/>
      <c r="R11" s="304"/>
      <c r="S11" s="304"/>
      <c r="T11" s="304"/>
      <c r="U11" s="335"/>
      <c r="V11" s="336"/>
      <c r="W11" s="304"/>
      <c r="X11" s="304"/>
      <c r="Y11" s="304"/>
      <c r="Z11" s="304"/>
      <c r="AA11" s="304"/>
      <c r="AB11" s="304"/>
      <c r="AC11" s="304"/>
      <c r="AD11" s="304"/>
      <c r="AE11" s="336"/>
    </row>
    <row r="12" spans="1:31" ht="28.5" customHeight="1">
      <c r="A12" s="333"/>
      <c r="C12" s="310" t="s">
        <v>427</v>
      </c>
      <c r="D12" s="912">
        <v>6464.884</v>
      </c>
      <c r="E12" s="913"/>
      <c r="F12" s="914">
        <f>D12/$D$14</f>
        <v>2.915231374206332E-2</v>
      </c>
      <c r="G12" s="915"/>
      <c r="H12" s="912">
        <v>4598.55</v>
      </c>
      <c r="I12" s="913"/>
      <c r="J12" s="914">
        <f t="shared" si="0"/>
        <v>2.1765251827875531E-2</v>
      </c>
      <c r="K12" s="915"/>
      <c r="L12" s="912">
        <v>4503.1099999999997</v>
      </c>
      <c r="M12" s="913"/>
      <c r="N12" s="914">
        <f t="shared" si="1"/>
        <v>2.1166318877869374E-2</v>
      </c>
      <c r="O12" s="304"/>
      <c r="P12" s="304"/>
      <c r="Q12" s="314"/>
      <c r="R12" s="304"/>
      <c r="S12" s="304"/>
      <c r="T12" s="304"/>
      <c r="U12" s="335"/>
      <c r="V12" s="336"/>
      <c r="W12" s="304"/>
      <c r="X12" s="304"/>
      <c r="Y12" s="304"/>
      <c r="Z12" s="304"/>
      <c r="AA12" s="304"/>
      <c r="AB12" s="304"/>
      <c r="AC12" s="304"/>
      <c r="AD12" s="304"/>
      <c r="AE12" s="336"/>
    </row>
    <row r="13" spans="1:31" ht="28.5" customHeight="1">
      <c r="A13" s="333"/>
      <c r="C13" s="316" t="s">
        <v>127</v>
      </c>
      <c r="D13" s="916">
        <v>6443.4189999999999</v>
      </c>
      <c r="E13" s="917"/>
      <c r="F13" s="914">
        <f>D13/$D$14</f>
        <v>2.9055520912605992E-2</v>
      </c>
      <c r="G13" s="918"/>
      <c r="H13" s="916">
        <v>4574.41</v>
      </c>
      <c r="I13" s="917"/>
      <c r="J13" s="914">
        <f t="shared" si="0"/>
        <v>2.165099555598006E-2</v>
      </c>
      <c r="K13" s="918"/>
      <c r="L13" s="916">
        <v>4476.76</v>
      </c>
      <c r="M13" s="917"/>
      <c r="N13" s="914">
        <f t="shared" si="1"/>
        <v>2.1042463919311433E-2</v>
      </c>
      <c r="O13" s="304"/>
      <c r="P13" s="304"/>
      <c r="Q13" s="314"/>
      <c r="R13" s="304"/>
      <c r="S13" s="304"/>
      <c r="T13" s="304"/>
      <c r="U13" s="335"/>
      <c r="V13" s="336"/>
      <c r="W13" s="304"/>
      <c r="X13" s="304"/>
      <c r="Y13" s="304"/>
      <c r="Z13" s="304"/>
      <c r="AA13" s="304"/>
      <c r="AB13" s="304"/>
      <c r="AC13" s="304"/>
      <c r="AD13" s="304"/>
      <c r="AE13" s="336"/>
    </row>
    <row r="14" spans="1:31" ht="28.5" customHeight="1" thickBot="1">
      <c r="A14" s="333"/>
      <c r="C14" s="311" t="s">
        <v>9</v>
      </c>
      <c r="D14" s="919">
        <v>221762.29500000001</v>
      </c>
      <c r="E14" s="920">
        <f>E9+E10+E12</f>
        <v>0</v>
      </c>
      <c r="F14" s="921">
        <f>F9+F10+F12</f>
        <v>0.99999999549066709</v>
      </c>
      <c r="G14" s="922"/>
      <c r="H14" s="919">
        <v>211279.43</v>
      </c>
      <c r="I14" s="920">
        <f>I9+I10+I12</f>
        <v>0</v>
      </c>
      <c r="J14" s="923">
        <f t="shared" si="0"/>
        <v>1</v>
      </c>
      <c r="K14" s="924"/>
      <c r="L14" s="919">
        <v>212748.85</v>
      </c>
      <c r="M14" s="926">
        <f>M9+M10+M12</f>
        <v>0</v>
      </c>
      <c r="N14" s="923">
        <f t="shared" si="1"/>
        <v>1</v>
      </c>
      <c r="O14" s="304"/>
      <c r="P14" s="304"/>
      <c r="Q14" s="322"/>
      <c r="R14" s="304"/>
      <c r="S14" s="304"/>
      <c r="T14" s="304"/>
      <c r="U14" s="337"/>
      <c r="V14" s="338"/>
      <c r="W14" s="304"/>
      <c r="X14" s="304"/>
      <c r="Y14" s="304"/>
      <c r="Z14" s="304"/>
      <c r="AA14" s="304"/>
      <c r="AB14" s="304"/>
      <c r="AC14" s="304"/>
      <c r="AD14" s="304"/>
      <c r="AE14" s="338"/>
    </row>
    <row r="15" spans="1:31" ht="16.5" customHeight="1">
      <c r="A15" s="333"/>
      <c r="C15" s="343"/>
      <c r="D15" s="315"/>
      <c r="E15" s="315"/>
      <c r="F15" s="17"/>
      <c r="G15" s="304"/>
      <c r="H15" s="315"/>
      <c r="I15" s="315"/>
      <c r="J15" s="17"/>
      <c r="K15" s="304"/>
      <c r="L15" s="315"/>
      <c r="M15" s="315"/>
      <c r="N15" s="17"/>
      <c r="O15" s="304"/>
      <c r="P15" s="304"/>
      <c r="Q15" s="304"/>
      <c r="R15" s="304"/>
      <c r="S15" s="304"/>
      <c r="T15" s="304"/>
      <c r="U15" s="337"/>
      <c r="V15" s="338"/>
      <c r="W15" s="304"/>
      <c r="X15" s="304"/>
      <c r="Y15" s="304"/>
      <c r="Z15" s="304"/>
      <c r="AA15" s="304"/>
      <c r="AB15" s="304"/>
      <c r="AC15" s="304"/>
      <c r="AD15" s="304"/>
      <c r="AE15" s="338"/>
    </row>
    <row r="16" spans="1:31" ht="16.5" customHeight="1">
      <c r="A16" s="333"/>
      <c r="C16" s="339"/>
      <c r="D16" s="340"/>
      <c r="E16" s="340"/>
      <c r="F16" s="341"/>
      <c r="G16" s="340"/>
      <c r="H16" s="340" t="s">
        <v>0</v>
      </c>
      <c r="I16" s="340"/>
      <c r="J16" s="340"/>
      <c r="K16" s="340"/>
      <c r="L16" s="340" t="s">
        <v>0</v>
      </c>
      <c r="M16" s="340"/>
      <c r="N16" s="340"/>
      <c r="O16" s="340"/>
      <c r="P16" s="340"/>
      <c r="Q16" s="340"/>
      <c r="R16" s="340"/>
      <c r="S16" s="340"/>
      <c r="T16" s="340"/>
      <c r="U16" s="340"/>
      <c r="V16" s="340"/>
      <c r="W16" s="340"/>
      <c r="X16" s="340"/>
      <c r="Y16" s="340"/>
      <c r="Z16" s="340"/>
      <c r="AA16" s="340"/>
      <c r="AB16" s="340"/>
      <c r="AC16" s="340"/>
      <c r="AD16" s="340"/>
      <c r="AE16" s="340"/>
    </row>
    <row r="17" spans="1:31" ht="16.5" customHeight="1">
      <c r="A17" s="333"/>
      <c r="C17" s="334"/>
      <c r="D17" s="1463" t="s">
        <v>457</v>
      </c>
      <c r="E17" s="1463"/>
      <c r="F17" s="1464"/>
      <c r="G17" s="838"/>
      <c r="H17" s="1463" t="s">
        <v>415</v>
      </c>
      <c r="I17" s="1463"/>
      <c r="J17" s="1464"/>
      <c r="K17" s="838"/>
      <c r="L17" s="1463" t="s">
        <v>414</v>
      </c>
      <c r="M17" s="1463"/>
      <c r="N17" s="1464"/>
      <c r="O17" s="340"/>
      <c r="P17" s="340"/>
      <c r="Q17" s="340"/>
      <c r="R17" s="340"/>
      <c r="S17" s="340"/>
      <c r="T17" s="340"/>
      <c r="U17" s="340"/>
      <c r="V17" s="340"/>
      <c r="W17" s="324"/>
      <c r="X17" s="324"/>
      <c r="Y17" s="324"/>
      <c r="Z17" s="324"/>
      <c r="AA17" s="324"/>
      <c r="AB17" s="324"/>
      <c r="AC17" s="324"/>
      <c r="AD17" s="324"/>
      <c r="AE17" s="324"/>
    </row>
    <row r="18" spans="1:31" ht="16.5" customHeight="1">
      <c r="A18" s="333"/>
      <c r="C18" s="342" t="s">
        <v>51</v>
      </c>
      <c r="D18" s="318" t="s">
        <v>129</v>
      </c>
      <c r="E18" s="318"/>
      <c r="F18" s="320" t="s">
        <v>130</v>
      </c>
      <c r="G18" s="319"/>
      <c r="H18" s="318" t="s">
        <v>129</v>
      </c>
      <c r="I18" s="318"/>
      <c r="J18" s="320" t="s">
        <v>130</v>
      </c>
      <c r="K18" s="319"/>
      <c r="L18" s="318" t="s">
        <v>129</v>
      </c>
      <c r="M18" s="318"/>
      <c r="N18" s="320" t="s">
        <v>130</v>
      </c>
      <c r="P18" s="317"/>
      <c r="Q18" s="317"/>
      <c r="R18" s="317"/>
      <c r="S18" s="317"/>
      <c r="T18" s="317"/>
      <c r="U18" s="317"/>
      <c r="V18" s="317"/>
    </row>
    <row r="19" spans="1:31" ht="28.5" customHeight="1">
      <c r="A19" s="333"/>
      <c r="C19" s="310" t="s">
        <v>426</v>
      </c>
      <c r="D19" s="912">
        <v>92114.408915637003</v>
      </c>
      <c r="E19" s="913"/>
      <c r="F19" s="914">
        <f>D19/$D$24</f>
        <v>0.43612290135251763</v>
      </c>
      <c r="G19" s="927"/>
      <c r="H19" s="912">
        <v>93215.581738645997</v>
      </c>
      <c r="I19" s="913"/>
      <c r="J19" s="914">
        <f>H19/$H$24</f>
        <v>0.44787152979681394</v>
      </c>
      <c r="K19" s="927"/>
      <c r="L19" s="912">
        <v>88641.614000000001</v>
      </c>
      <c r="M19" s="913"/>
      <c r="N19" s="914">
        <f>L19/$L$24</f>
        <v>0.43688567179204779</v>
      </c>
      <c r="P19" s="317"/>
      <c r="Q19" s="314"/>
      <c r="R19" s="317"/>
      <c r="S19" s="317"/>
      <c r="T19" s="317"/>
      <c r="U19" s="317"/>
      <c r="V19" s="317"/>
    </row>
    <row r="20" spans="1:31" ht="28.5" customHeight="1">
      <c r="A20" s="333"/>
      <c r="C20" s="310" t="s">
        <v>125</v>
      </c>
      <c r="D20" s="912">
        <v>114917.557557571</v>
      </c>
      <c r="E20" s="913"/>
      <c r="F20" s="914">
        <f t="shared" ref="F20:F24" si="2">D20/$D$24</f>
        <v>0.54408619898167665</v>
      </c>
      <c r="G20" s="927"/>
      <c r="H20" s="912">
        <v>110564.76814815299</v>
      </c>
      <c r="I20" s="913"/>
      <c r="J20" s="914">
        <f t="shared" ref="J20:J24" si="3">H20/$H$24</f>
        <v>0.53122890967930803</v>
      </c>
      <c r="K20" s="927"/>
      <c r="L20" s="912">
        <v>108518.473</v>
      </c>
      <c r="M20" s="913"/>
      <c r="N20" s="914">
        <f t="shared" ref="N20:N24" si="4">L20/$L$24</f>
        <v>0.53485224195547931</v>
      </c>
      <c r="P20" s="317"/>
      <c r="Q20" s="314"/>
      <c r="R20" s="317"/>
      <c r="S20" s="317"/>
      <c r="T20" s="317"/>
      <c r="U20" s="317"/>
      <c r="V20" s="317"/>
    </row>
    <row r="21" spans="1:31" ht="28.5" customHeight="1">
      <c r="A21" s="333"/>
      <c r="C21" s="310" t="s">
        <v>126</v>
      </c>
      <c r="D21" s="912">
        <v>106715.83505764199</v>
      </c>
      <c r="E21" s="913"/>
      <c r="F21" s="914">
        <f t="shared" si="2"/>
        <v>0.5052544998494245</v>
      </c>
      <c r="G21" s="927"/>
      <c r="H21" s="912">
        <v>102391.290667814</v>
      </c>
      <c r="I21" s="913"/>
      <c r="J21" s="914">
        <f t="shared" si="3"/>
        <v>0.49195792306311265</v>
      </c>
      <c r="K21" s="927"/>
      <c r="L21" s="912">
        <v>100433.5018</v>
      </c>
      <c r="M21" s="913"/>
      <c r="N21" s="914">
        <f t="shared" si="4"/>
        <v>0.49500404972681161</v>
      </c>
      <c r="P21" s="317"/>
      <c r="Q21" s="314"/>
      <c r="R21" s="317"/>
      <c r="S21" s="317"/>
      <c r="T21" s="317"/>
      <c r="U21" s="317"/>
      <c r="V21" s="317"/>
    </row>
    <row r="22" spans="1:31" ht="28.5" customHeight="1">
      <c r="A22" s="333"/>
      <c r="C22" s="310" t="s">
        <v>427</v>
      </c>
      <c r="D22" s="912">
        <v>4180.0763476780003</v>
      </c>
      <c r="E22" s="913"/>
      <c r="F22" s="914">
        <f t="shared" si="2"/>
        <v>1.9790899665805644E-2</v>
      </c>
      <c r="G22" s="927"/>
      <c r="H22" s="912">
        <v>4349</v>
      </c>
      <c r="I22" s="913"/>
      <c r="J22" s="914">
        <f t="shared" si="3"/>
        <v>2.0895576112451738E-2</v>
      </c>
      <c r="K22" s="927"/>
      <c r="L22" s="912">
        <v>5734.2157420000003</v>
      </c>
      <c r="M22" s="913"/>
      <c r="N22" s="914">
        <f t="shared" si="4"/>
        <v>2.8262083502272488E-2</v>
      </c>
      <c r="P22" s="317"/>
      <c r="Q22" s="314"/>
      <c r="R22" s="317"/>
      <c r="S22" s="317"/>
      <c r="T22" s="317"/>
      <c r="U22" s="317"/>
      <c r="V22" s="317"/>
    </row>
    <row r="23" spans="1:31" ht="28.5" customHeight="1">
      <c r="A23" s="333"/>
      <c r="C23" s="316" t="s">
        <v>127</v>
      </c>
      <c r="D23" s="916">
        <v>4137.3721295590003</v>
      </c>
      <c r="E23" s="917"/>
      <c r="F23" s="914">
        <f t="shared" si="2"/>
        <v>1.9588713192209464E-2</v>
      </c>
      <c r="G23" s="928"/>
      <c r="H23" s="916">
        <v>4309.703402696</v>
      </c>
      <c r="I23" s="917"/>
      <c r="J23" s="914">
        <f t="shared" si="3"/>
        <v>2.070676833136963E-2</v>
      </c>
      <c r="K23" s="928"/>
      <c r="L23" s="916">
        <v>5700.1855949999999</v>
      </c>
      <c r="M23" s="917"/>
      <c r="N23" s="914">
        <f t="shared" si="4"/>
        <v>2.8094359980978333E-2</v>
      </c>
      <c r="P23" s="317"/>
      <c r="Q23" s="314"/>
      <c r="R23" s="317"/>
      <c r="S23" s="317"/>
      <c r="T23" s="317"/>
      <c r="U23" s="317"/>
      <c r="V23" s="317"/>
    </row>
    <row r="24" spans="1:31" ht="28.5" customHeight="1" thickBot="1">
      <c r="A24" s="333"/>
      <c r="C24" s="311" t="s">
        <v>9</v>
      </c>
      <c r="D24" s="925">
        <v>211212.04282088601</v>
      </c>
      <c r="E24" s="929">
        <f>E19+E20+E22</f>
        <v>0</v>
      </c>
      <c r="F24" s="930">
        <f t="shared" si="2"/>
        <v>1</v>
      </c>
      <c r="G24" s="931"/>
      <c r="H24" s="925">
        <v>208130.179163063</v>
      </c>
      <c r="I24" s="920">
        <f>I19+I20+I22</f>
        <v>0</v>
      </c>
      <c r="J24" s="930">
        <f t="shared" si="3"/>
        <v>1</v>
      </c>
      <c r="K24" s="931"/>
      <c r="L24" s="919">
        <v>202894.3033</v>
      </c>
      <c r="M24" s="929">
        <f>M19+M20+M22</f>
        <v>0</v>
      </c>
      <c r="N24" s="930">
        <f t="shared" si="4"/>
        <v>1</v>
      </c>
      <c r="P24" s="317"/>
      <c r="Q24" s="312"/>
      <c r="R24" s="317"/>
      <c r="S24" s="317"/>
      <c r="T24" s="317"/>
      <c r="U24" s="317"/>
      <c r="V24" s="317"/>
    </row>
    <row r="25" spans="1:31" ht="11.25">
      <c r="A25" s="333"/>
      <c r="C25" s="315"/>
      <c r="D25" s="315"/>
      <c r="E25" s="315"/>
      <c r="F25" s="17"/>
      <c r="G25" s="304"/>
      <c r="H25" s="315"/>
      <c r="I25" s="315"/>
      <c r="J25" s="17"/>
      <c r="K25" s="304"/>
      <c r="L25" s="315"/>
      <c r="M25" s="315"/>
      <c r="N25" s="17"/>
      <c r="P25" s="317"/>
      <c r="Q25" s="317"/>
      <c r="R25" s="317"/>
      <c r="S25" s="317"/>
      <c r="T25" s="317"/>
      <c r="U25" s="317"/>
      <c r="V25" s="317"/>
    </row>
    <row r="26" spans="1:31" ht="11.25">
      <c r="A26" s="333"/>
      <c r="C26" s="305" t="s">
        <v>428</v>
      </c>
      <c r="P26" s="317"/>
      <c r="Q26" s="317"/>
      <c r="R26" s="317"/>
      <c r="S26" s="317"/>
      <c r="T26" s="317"/>
      <c r="U26" s="317"/>
      <c r="V26" s="317"/>
    </row>
    <row r="27" spans="1:31" ht="11.25">
      <c r="A27" s="333"/>
      <c r="C27" s="305" t="s">
        <v>429</v>
      </c>
    </row>
    <row r="28" spans="1:31" ht="11.25">
      <c r="A28" s="333"/>
      <c r="C28" s="305" t="s">
        <v>128</v>
      </c>
    </row>
    <row r="29" spans="1:31">
      <c r="A29" s="333"/>
    </row>
    <row r="30" spans="1:31" ht="11.25">
      <c r="A30" s="333"/>
      <c r="C30" s="305"/>
    </row>
    <row r="31" spans="1:31">
      <c r="A31" s="333"/>
    </row>
  </sheetData>
  <mergeCells count="8">
    <mergeCell ref="D17:F17"/>
    <mergeCell ref="H17:J17"/>
    <mergeCell ref="L17:N17"/>
    <mergeCell ref="O7:V7"/>
    <mergeCell ref="X7:AE7"/>
    <mergeCell ref="D7:F7"/>
    <mergeCell ref="G7:J7"/>
    <mergeCell ref="K7:N7"/>
  </mergeCells>
  <phoneticPr fontId="3" type="noConversion"/>
  <pageMargins left="0.43307086614173229" right="0.23622047244094491" top="0.62992125984251968" bottom="0.35433070866141736" header="0.15748031496062992" footer="0.15748031496062992"/>
  <pageSetup paperSize="9" scale="91" orientation="landscape" useFirstPageNumber="1" verticalDpi="0" r:id="rId1"/>
  <headerFooter>
    <oddHeader>&amp;R&amp;"Trebuchet MS,보통"&amp;12
www.wooribank.com</oddHeader>
    <oddFooter xml:space="preserve">&amp;R&amp;"Trebuchet MS,보통"Page 5
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7"/>
  <sheetViews>
    <sheetView showGridLines="0" view="pageBreakPreview" zoomScaleNormal="100" zoomScaleSheetLayoutView="100" workbookViewId="0">
      <selection activeCell="U20" sqref="U20"/>
    </sheetView>
  </sheetViews>
  <sheetFormatPr defaultRowHeight="11.25"/>
  <cols>
    <col min="1" max="1" width="19.28515625" style="365" customWidth="1"/>
    <col min="2" max="2" width="4.7109375" style="365" customWidth="1"/>
    <col min="3" max="3" width="21.5703125" style="369" customWidth="1"/>
    <col min="4" max="14" width="11.140625" style="365" customWidth="1"/>
    <col min="15" max="15" width="1.7109375" style="365" customWidth="1"/>
    <col min="16" max="16" width="12.28515625" style="365" customWidth="1"/>
    <col min="17" max="17" width="1.7109375" style="365" customWidth="1"/>
    <col min="18" max="18" width="0.7109375" style="365" customWidth="1"/>
    <col min="19" max="16384" width="9.140625" style="365"/>
  </cols>
  <sheetData>
    <row r="1" spans="1:30" s="303" customFormat="1" ht="30" customHeight="1">
      <c r="A1" s="313"/>
      <c r="B1" s="344"/>
      <c r="C1" s="359" t="s">
        <v>131</v>
      </c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1364"/>
      <c r="Q1" s="1364"/>
      <c r="R1" s="1364"/>
      <c r="S1" s="1364"/>
      <c r="T1" s="1364"/>
      <c r="U1" s="1364"/>
      <c r="V1" s="1364"/>
      <c r="W1" s="1364"/>
      <c r="X1" s="1364"/>
      <c r="Y1" s="1364"/>
      <c r="Z1" s="1364"/>
      <c r="AA1" s="1364"/>
      <c r="AB1" s="1364"/>
      <c r="AC1" s="1364"/>
      <c r="AD1" s="1364"/>
    </row>
    <row r="2" spans="1:30" s="303" customFormat="1" ht="19.5" customHeight="1">
      <c r="A2" s="345"/>
      <c r="C2" s="346"/>
      <c r="R2" s="304"/>
    </row>
    <row r="3" spans="1:30" s="303" customFormat="1" ht="19.5" customHeight="1">
      <c r="A3" s="345"/>
      <c r="C3" s="363"/>
      <c r="R3" s="304"/>
    </row>
    <row r="4" spans="1:30" ht="15.75">
      <c r="A4" s="364"/>
      <c r="C4" s="295" t="s">
        <v>132</v>
      </c>
      <c r="D4" s="366"/>
      <c r="E4" s="366"/>
      <c r="F4" s="366"/>
      <c r="G4" s="366"/>
      <c r="H4" s="366"/>
      <c r="I4" s="366"/>
      <c r="J4" s="366"/>
      <c r="K4" s="366"/>
      <c r="L4" s="366"/>
      <c r="M4" s="366"/>
      <c r="N4" s="366"/>
      <c r="O4" s="366"/>
      <c r="P4" s="366"/>
      <c r="Q4" s="366"/>
    </row>
    <row r="5" spans="1:30">
      <c r="A5" s="364"/>
      <c r="C5" s="312"/>
      <c r="D5" s="366"/>
      <c r="E5" s="366"/>
      <c r="F5" s="366"/>
      <c r="G5" s="366"/>
      <c r="H5" s="366"/>
      <c r="I5" s="366"/>
      <c r="J5" s="366"/>
      <c r="K5" s="366"/>
      <c r="L5" s="366"/>
      <c r="M5" s="366"/>
      <c r="N5" s="366"/>
      <c r="O5" s="366"/>
      <c r="P5" s="366"/>
      <c r="Q5" s="366"/>
      <c r="R5" s="366"/>
    </row>
    <row r="6" spans="1:30" ht="21.75" customHeight="1">
      <c r="A6" s="364"/>
      <c r="C6" s="366" t="s">
        <v>51</v>
      </c>
      <c r="D6" s="839" t="s">
        <v>430</v>
      </c>
      <c r="E6" s="839" t="s">
        <v>431</v>
      </c>
      <c r="F6" s="839" t="s">
        <v>432</v>
      </c>
      <c r="G6" s="839" t="s">
        <v>420</v>
      </c>
      <c r="H6" s="839" t="s">
        <v>421</v>
      </c>
      <c r="I6" s="839" t="s">
        <v>414</v>
      </c>
      <c r="J6" s="839" t="s">
        <v>415</v>
      </c>
      <c r="K6" s="839" t="s">
        <v>416</v>
      </c>
      <c r="L6" s="839" t="s">
        <v>417</v>
      </c>
      <c r="M6" s="839" t="s">
        <v>418</v>
      </c>
      <c r="N6" s="839" t="s">
        <v>449</v>
      </c>
      <c r="O6" s="361"/>
      <c r="P6" s="372"/>
      <c r="Q6" s="372"/>
      <c r="R6" s="367"/>
    </row>
    <row r="7" spans="1:30" ht="22.5" customHeight="1">
      <c r="A7" s="364"/>
      <c r="C7" s="370" t="s">
        <v>134</v>
      </c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18"/>
      <c r="P7" s="288"/>
      <c r="Q7" s="19"/>
      <c r="R7" s="304"/>
    </row>
    <row r="8" spans="1:30" ht="22.5" customHeight="1">
      <c r="A8" s="62"/>
      <c r="C8" s="307" t="s">
        <v>135</v>
      </c>
      <c r="D8" s="882">
        <f t="shared" ref="D8:L8" si="0">SUM(D9:D10)</f>
        <v>114516.7</v>
      </c>
      <c r="E8" s="882">
        <f t="shared" si="0"/>
        <v>111602</v>
      </c>
      <c r="F8" s="887">
        <f t="shared" si="0"/>
        <v>110162.9</v>
      </c>
      <c r="G8" s="887">
        <f t="shared" si="0"/>
        <v>108895.3</v>
      </c>
      <c r="H8" s="882">
        <f t="shared" si="0"/>
        <v>109368.943</v>
      </c>
      <c r="I8" s="882">
        <f t="shared" si="0"/>
        <v>112167.09999999999</v>
      </c>
      <c r="J8" s="887">
        <f t="shared" si="0"/>
        <v>112361.383</v>
      </c>
      <c r="K8" s="887">
        <f t="shared" si="0"/>
        <v>113338.91200000001</v>
      </c>
      <c r="L8" s="887">
        <f t="shared" si="0"/>
        <v>115143.09999999999</v>
      </c>
      <c r="M8" s="887">
        <f>SUM(M9:M10)-0.5</f>
        <v>116285.23</v>
      </c>
      <c r="N8" s="887">
        <f>SUM(N9:N10)-0.5</f>
        <v>117766.09699999999</v>
      </c>
      <c r="O8" s="20"/>
      <c r="P8" s="71"/>
      <c r="Q8" s="314"/>
      <c r="R8" s="22"/>
      <c r="S8" s="72"/>
      <c r="T8" s="23"/>
    </row>
    <row r="9" spans="1:30" ht="22.5" customHeight="1">
      <c r="A9" s="62"/>
      <c r="C9" s="309" t="s">
        <v>136</v>
      </c>
      <c r="D9" s="882">
        <v>70477.5</v>
      </c>
      <c r="E9" s="882">
        <v>71472</v>
      </c>
      <c r="F9" s="887">
        <v>70814.2</v>
      </c>
      <c r="G9" s="887">
        <v>72078</v>
      </c>
      <c r="H9" s="887">
        <v>73306.759000000005</v>
      </c>
      <c r="I9" s="887">
        <v>74974.399999999994</v>
      </c>
      <c r="J9" s="887">
        <v>76339.025999999998</v>
      </c>
      <c r="K9" s="887">
        <v>78371.663</v>
      </c>
      <c r="L9" s="887">
        <v>79165.899999999994</v>
      </c>
      <c r="M9" s="887">
        <v>80472.31</v>
      </c>
      <c r="N9" s="887">
        <v>81303.460999999996</v>
      </c>
      <c r="O9" s="20"/>
      <c r="P9" s="71"/>
      <c r="Q9" s="314"/>
      <c r="R9" s="22"/>
      <c r="S9" s="72"/>
      <c r="T9" s="23"/>
      <c r="Z9" s="286"/>
    </row>
    <row r="10" spans="1:30" ht="22.5" customHeight="1">
      <c r="A10" s="62"/>
      <c r="C10" s="309" t="s">
        <v>137</v>
      </c>
      <c r="D10" s="882">
        <v>44039.199999999997</v>
      </c>
      <c r="E10" s="882">
        <v>40130</v>
      </c>
      <c r="F10" s="887">
        <v>39348.699999999997</v>
      </c>
      <c r="G10" s="887">
        <v>36817.300000000003</v>
      </c>
      <c r="H10" s="887">
        <v>36062.184000000001</v>
      </c>
      <c r="I10" s="887">
        <v>37192.699999999997</v>
      </c>
      <c r="J10" s="887">
        <v>36022.357000000004</v>
      </c>
      <c r="K10" s="887">
        <v>34967.249000000003</v>
      </c>
      <c r="L10" s="887">
        <v>35977.199999999997</v>
      </c>
      <c r="M10" s="887">
        <v>35813.42</v>
      </c>
      <c r="N10" s="887">
        <v>36463.135999999999</v>
      </c>
      <c r="O10" s="20"/>
      <c r="P10" s="71"/>
      <c r="Q10" s="314"/>
      <c r="R10" s="22"/>
      <c r="S10" s="72"/>
      <c r="T10" s="23"/>
    </row>
    <row r="11" spans="1:30" ht="22.5" customHeight="1">
      <c r="A11" s="62"/>
      <c r="C11" s="307" t="s">
        <v>138</v>
      </c>
      <c r="D11" s="882">
        <v>99456</v>
      </c>
      <c r="E11" s="882">
        <v>99326.3</v>
      </c>
      <c r="F11" s="887">
        <v>102587.01</v>
      </c>
      <c r="G11" s="887">
        <v>103427.6</v>
      </c>
      <c r="H11" s="887">
        <v>104235.25199999999</v>
      </c>
      <c r="I11" s="887">
        <v>104433.7</v>
      </c>
      <c r="J11" s="887">
        <v>106597.16100000001</v>
      </c>
      <c r="K11" s="887">
        <v>107442.25199999999</v>
      </c>
      <c r="L11" s="887">
        <v>108082.2</v>
      </c>
      <c r="M11" s="887">
        <v>109492.13</v>
      </c>
      <c r="N11" s="887">
        <v>113496.86</v>
      </c>
      <c r="O11" s="20"/>
      <c r="P11" s="71"/>
      <c r="Q11" s="314"/>
      <c r="R11" s="22"/>
      <c r="S11" s="72"/>
      <c r="T11" s="23"/>
    </row>
    <row r="12" spans="1:30" ht="22.5" customHeight="1">
      <c r="A12" s="62"/>
      <c r="C12" s="307" t="s">
        <v>139</v>
      </c>
      <c r="D12" s="882">
        <v>4108.6000000000004</v>
      </c>
      <c r="E12" s="882">
        <v>3858.1</v>
      </c>
      <c r="F12" s="887">
        <v>3862.2</v>
      </c>
      <c r="G12" s="887">
        <v>3436.3</v>
      </c>
      <c r="H12" s="887">
        <v>3227.6619999999998</v>
      </c>
      <c r="I12" s="887">
        <v>3067.3</v>
      </c>
      <c r="J12" s="887">
        <v>3159.9119999999998</v>
      </c>
      <c r="K12" s="887">
        <v>3045.0889999999999</v>
      </c>
      <c r="L12" s="887">
        <v>3009.7</v>
      </c>
      <c r="M12" s="887">
        <v>2878.03</v>
      </c>
      <c r="N12" s="887">
        <v>2653.047</v>
      </c>
      <c r="O12" s="20"/>
      <c r="P12" s="71"/>
      <c r="Q12" s="314"/>
      <c r="R12" s="22"/>
      <c r="S12" s="72"/>
      <c r="T12" s="23"/>
    </row>
    <row r="13" spans="1:30" ht="22.5" customHeight="1" thickBot="1">
      <c r="A13" s="364"/>
      <c r="C13" s="371" t="s">
        <v>9</v>
      </c>
      <c r="D13" s="980">
        <f>D8+D11+D12</f>
        <v>218081.30000000002</v>
      </c>
      <c r="E13" s="980">
        <f>E8+E11+E12</f>
        <v>214786.4</v>
      </c>
      <c r="F13" s="981">
        <f>F8+F11+F12</f>
        <v>216612.11</v>
      </c>
      <c r="G13" s="981">
        <f t="shared" ref="G13:K13" si="1">G8+G11+G12</f>
        <v>215759.2</v>
      </c>
      <c r="H13" s="981">
        <f t="shared" si="1"/>
        <v>216831.85700000002</v>
      </c>
      <c r="I13" s="981">
        <f t="shared" si="1"/>
        <v>219668.09999999998</v>
      </c>
      <c r="J13" s="981">
        <f t="shared" si="1"/>
        <v>222118.45600000001</v>
      </c>
      <c r="K13" s="981">
        <f t="shared" si="1"/>
        <v>223826.253</v>
      </c>
      <c r="L13" s="981">
        <f>L8+L11+L12</f>
        <v>226235</v>
      </c>
      <c r="M13" s="981">
        <f>M8+M11+M12</f>
        <v>228655.38999999998</v>
      </c>
      <c r="N13" s="981">
        <f>N8+N11+N12</f>
        <v>233916.00399999999</v>
      </c>
      <c r="O13" s="24"/>
      <c r="P13" s="71"/>
      <c r="Q13" s="312"/>
      <c r="R13" s="17"/>
      <c r="S13" s="72"/>
      <c r="T13" s="23"/>
    </row>
    <row r="14" spans="1:30" ht="16.899999999999999" customHeight="1">
      <c r="A14" s="364"/>
      <c r="C14" s="347"/>
      <c r="D14" s="314"/>
      <c r="E14" s="314"/>
      <c r="F14" s="314"/>
      <c r="G14" s="314"/>
      <c r="H14" s="314"/>
      <c r="I14" s="314"/>
      <c r="J14" s="314"/>
      <c r="K14" s="314"/>
      <c r="L14" s="314"/>
      <c r="M14" s="314"/>
      <c r="N14" s="314"/>
      <c r="O14" s="314"/>
      <c r="P14" s="314"/>
      <c r="Q14" s="314"/>
      <c r="R14" s="288"/>
    </row>
    <row r="15" spans="1:30" ht="16.899999999999999" customHeight="1">
      <c r="A15" s="364"/>
      <c r="C15" s="312"/>
      <c r="D15" s="314"/>
      <c r="E15" s="314"/>
      <c r="F15" s="314"/>
      <c r="G15" s="362"/>
      <c r="H15" s="314"/>
      <c r="I15" s="314"/>
      <c r="J15" s="314"/>
      <c r="K15" s="314"/>
      <c r="L15" s="314"/>
      <c r="M15" s="314"/>
      <c r="N15" s="314"/>
      <c r="O15" s="314"/>
      <c r="P15" s="314"/>
      <c r="Q15" s="314"/>
      <c r="R15" s="288"/>
    </row>
    <row r="16" spans="1:30" ht="16.899999999999999" customHeight="1">
      <c r="A16" s="364"/>
      <c r="C16" s="829" t="s">
        <v>133</v>
      </c>
      <c r="D16" s="314"/>
      <c r="E16" s="314"/>
      <c r="F16" s="314"/>
      <c r="G16" s="314"/>
      <c r="H16" s="314"/>
      <c r="I16" s="314"/>
      <c r="J16" s="314"/>
      <c r="K16" s="314"/>
      <c r="L16" s="314"/>
      <c r="M16" s="314"/>
      <c r="N16" s="314"/>
      <c r="O16" s="314"/>
      <c r="P16" s="314"/>
      <c r="Q16" s="314"/>
      <c r="R16" s="304"/>
    </row>
    <row r="17" spans="1:18" ht="11.25" customHeight="1">
      <c r="A17" s="364"/>
      <c r="C17" s="295"/>
      <c r="D17" s="314"/>
      <c r="E17" s="314"/>
      <c r="F17" s="314"/>
      <c r="G17" s="314"/>
      <c r="H17" s="314"/>
      <c r="I17" s="314"/>
      <c r="J17" s="314"/>
      <c r="K17" s="314"/>
      <c r="L17" s="314"/>
      <c r="M17" s="314"/>
      <c r="N17" s="314"/>
      <c r="O17" s="314"/>
      <c r="P17" s="314"/>
      <c r="Q17" s="314"/>
      <c r="R17" s="304"/>
    </row>
    <row r="18" spans="1:18" ht="21.75" customHeight="1">
      <c r="A18" s="364"/>
      <c r="C18" s="366" t="s">
        <v>51</v>
      </c>
      <c r="D18" s="839" t="str">
        <f t="shared" ref="D18:N18" si="2">D6</f>
        <v>2Q16</v>
      </c>
      <c r="E18" s="839" t="str">
        <f t="shared" si="2"/>
        <v>3Q16</v>
      </c>
      <c r="F18" s="839" t="str">
        <f t="shared" si="2"/>
        <v>4Q16</v>
      </c>
      <c r="G18" s="839" t="str">
        <f t="shared" si="2"/>
        <v>1Q17</v>
      </c>
      <c r="H18" s="839" t="str">
        <f t="shared" si="2"/>
        <v>2Q17</v>
      </c>
      <c r="I18" s="839" t="str">
        <f t="shared" si="2"/>
        <v>3Q17</v>
      </c>
      <c r="J18" s="839" t="str">
        <f t="shared" si="2"/>
        <v>4Q17</v>
      </c>
      <c r="K18" s="287" t="str">
        <f t="shared" si="2"/>
        <v>1Q18</v>
      </c>
      <c r="L18" s="287" t="str">
        <f t="shared" si="2"/>
        <v>2Q18</v>
      </c>
      <c r="M18" s="287" t="str">
        <f t="shared" si="2"/>
        <v>3Q18</v>
      </c>
      <c r="N18" s="287" t="str">
        <f t="shared" si="2"/>
        <v>4Q18</v>
      </c>
      <c r="O18" s="361"/>
      <c r="P18" s="367"/>
      <c r="Q18" s="367"/>
      <c r="R18" s="367"/>
    </row>
    <row r="19" spans="1:18" ht="22.5" customHeight="1">
      <c r="A19" s="364"/>
      <c r="C19" s="370" t="s">
        <v>134</v>
      </c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18"/>
      <c r="P19" s="26"/>
      <c r="Q19" s="26"/>
      <c r="R19" s="304"/>
    </row>
    <row r="20" spans="1:18" ht="22.5" customHeight="1">
      <c r="A20" s="364"/>
      <c r="C20" s="307" t="s">
        <v>135</v>
      </c>
      <c r="D20" s="982">
        <f t="shared" ref="D20:M20" si="3">D21+D22</f>
        <v>52.511013094657812</v>
      </c>
      <c r="E20" s="982">
        <f t="shared" si="3"/>
        <v>51.95952816379436</v>
      </c>
      <c r="F20" s="982">
        <f t="shared" si="3"/>
        <v>50.85722123292183</v>
      </c>
      <c r="G20" s="982">
        <f t="shared" si="3"/>
        <v>50.470756287565024</v>
      </c>
      <c r="H20" s="982">
        <f t="shared" si="3"/>
        <v>50.439517750382961</v>
      </c>
      <c r="I20" s="982">
        <f t="shared" si="3"/>
        <v>51.062079564579477</v>
      </c>
      <c r="J20" s="982">
        <f t="shared" si="3"/>
        <v>50.586243495227606</v>
      </c>
      <c r="K20" s="982">
        <f t="shared" si="3"/>
        <v>50.637005481211361</v>
      </c>
      <c r="L20" s="982">
        <f t="shared" si="3"/>
        <v>50.895352178044952</v>
      </c>
      <c r="M20" s="982">
        <f t="shared" si="3"/>
        <v>50.85632575728917</v>
      </c>
      <c r="N20" s="1435">
        <f>N21+N22+0.1</f>
        <v>50.445677502254192</v>
      </c>
      <c r="O20" s="20"/>
      <c r="P20" s="27"/>
      <c r="Q20" s="27"/>
      <c r="R20" s="21"/>
    </row>
    <row r="21" spans="1:18" ht="22.5" customHeight="1">
      <c r="A21" s="364"/>
      <c r="C21" s="309" t="s">
        <v>136</v>
      </c>
      <c r="D21" s="982">
        <f t="shared" ref="D21:N21" si="4">(D9/D13*100)</f>
        <v>32.317076246335652</v>
      </c>
      <c r="E21" s="982">
        <f t="shared" si="4"/>
        <v>33.275849867589386</v>
      </c>
      <c r="F21" s="982">
        <f t="shared" si="4"/>
        <v>32.691708695326405</v>
      </c>
      <c r="G21" s="982">
        <f t="shared" si="4"/>
        <v>33.406686713706762</v>
      </c>
      <c r="H21" s="982">
        <f t="shared" si="4"/>
        <v>33.808112891824749</v>
      </c>
      <c r="I21" s="982">
        <f t="shared" si="4"/>
        <v>34.130763638416326</v>
      </c>
      <c r="J21" s="982">
        <f t="shared" si="4"/>
        <v>34.368610053727366</v>
      </c>
      <c r="K21" s="982">
        <f t="shared" si="4"/>
        <v>35.014508776144325</v>
      </c>
      <c r="L21" s="982">
        <f t="shared" si="4"/>
        <v>34.992773001524959</v>
      </c>
      <c r="M21" s="982">
        <f t="shared" si="4"/>
        <v>35.193707876293665</v>
      </c>
      <c r="N21" s="1158">
        <f t="shared" si="4"/>
        <v>34.757545276807996</v>
      </c>
      <c r="O21" s="20"/>
      <c r="P21" s="27"/>
      <c r="Q21" s="27"/>
      <c r="R21" s="21"/>
    </row>
    <row r="22" spans="1:18" ht="22.5" customHeight="1">
      <c r="A22" s="364"/>
      <c r="C22" s="309" t="s">
        <v>137</v>
      </c>
      <c r="D22" s="982">
        <f t="shared" ref="D22:N22" si="5">(D10/D13*100)</f>
        <v>20.19393684832216</v>
      </c>
      <c r="E22" s="982">
        <f t="shared" si="5"/>
        <v>18.683678296204974</v>
      </c>
      <c r="F22" s="982">
        <f t="shared" si="5"/>
        <v>18.165512537595426</v>
      </c>
      <c r="G22" s="982">
        <f t="shared" si="5"/>
        <v>17.064069573858266</v>
      </c>
      <c r="H22" s="982">
        <f t="shared" si="5"/>
        <v>16.631404858558213</v>
      </c>
      <c r="I22" s="982">
        <f t="shared" si="5"/>
        <v>16.931315926163155</v>
      </c>
      <c r="J22" s="982">
        <f t="shared" si="5"/>
        <v>16.217633441500244</v>
      </c>
      <c r="K22" s="982">
        <f t="shared" si="5"/>
        <v>15.622496705067036</v>
      </c>
      <c r="L22" s="982">
        <f t="shared" si="5"/>
        <v>15.902579176519991</v>
      </c>
      <c r="M22" s="982">
        <f t="shared" si="5"/>
        <v>15.662617880995503</v>
      </c>
      <c r="N22" s="1158">
        <f t="shared" si="5"/>
        <v>15.588132225446191</v>
      </c>
      <c r="O22" s="20"/>
      <c r="P22" s="27"/>
      <c r="Q22" s="27"/>
      <c r="R22" s="21"/>
    </row>
    <row r="23" spans="1:18" ht="22.5" customHeight="1">
      <c r="A23" s="364"/>
      <c r="C23" s="307" t="s">
        <v>138</v>
      </c>
      <c r="D23" s="982">
        <f t="shared" ref="D23:N23" si="6">(D11/D13*100)</f>
        <v>45.605010608429055</v>
      </c>
      <c r="E23" s="982">
        <f t="shared" si="6"/>
        <v>46.244222166766612</v>
      </c>
      <c r="F23" s="982">
        <f t="shared" si="6"/>
        <v>47.3597759608177</v>
      </c>
      <c r="G23" s="982">
        <f t="shared" si="6"/>
        <v>47.93658856725461</v>
      </c>
      <c r="H23" s="982">
        <f t="shared" si="6"/>
        <v>48.071926995487566</v>
      </c>
      <c r="I23" s="982">
        <f t="shared" si="6"/>
        <v>47.541586602697436</v>
      </c>
      <c r="J23" s="982">
        <f t="shared" si="6"/>
        <v>47.99113181301783</v>
      </c>
      <c r="K23" s="982">
        <f t="shared" si="6"/>
        <v>48.002524529595732</v>
      </c>
      <c r="L23" s="982">
        <f t="shared" si="6"/>
        <v>47.774305478816274</v>
      </c>
      <c r="M23" s="982">
        <f t="shared" si="6"/>
        <v>47.88521713833206</v>
      </c>
      <c r="N23" s="1158">
        <f t="shared" si="6"/>
        <v>48.52034835547208</v>
      </c>
      <c r="O23" s="20"/>
      <c r="P23" s="27"/>
      <c r="Q23" s="27"/>
      <c r="R23" s="21"/>
    </row>
    <row r="24" spans="1:18" ht="22.5" customHeight="1">
      <c r="A24" s="364"/>
      <c r="C24" s="307" t="s">
        <v>139</v>
      </c>
      <c r="D24" s="982">
        <f t="shared" ref="D24:N24" si="7">(D12/D13*100)</f>
        <v>1.8839762969131237</v>
      </c>
      <c r="E24" s="982">
        <f t="shared" si="7"/>
        <v>1.7962496694390335</v>
      </c>
      <c r="F24" s="982">
        <f t="shared" si="7"/>
        <v>1.7830028062604624</v>
      </c>
      <c r="G24" s="982">
        <f t="shared" si="7"/>
        <v>1.5926551451803679</v>
      </c>
      <c r="H24" s="982">
        <f t="shared" si="7"/>
        <v>1.4885552541294704</v>
      </c>
      <c r="I24" s="982">
        <f t="shared" si="7"/>
        <v>1.3963338327230947</v>
      </c>
      <c r="J24" s="982">
        <f t="shared" si="7"/>
        <v>1.4226246917545653</v>
      </c>
      <c r="K24" s="982">
        <f t="shared" si="7"/>
        <v>1.360469989192912</v>
      </c>
      <c r="L24" s="982">
        <f t="shared" si="7"/>
        <v>1.3303423431387715</v>
      </c>
      <c r="M24" s="982">
        <f t="shared" si="7"/>
        <v>1.258675774054572</v>
      </c>
      <c r="N24" s="1158">
        <f t="shared" si="7"/>
        <v>1.1341878942152244</v>
      </c>
      <c r="O24" s="20"/>
      <c r="P24" s="28"/>
      <c r="Q24" s="27"/>
      <c r="R24" s="21"/>
    </row>
    <row r="25" spans="1:18" ht="22.5" customHeight="1" thickBot="1">
      <c r="A25" s="364"/>
      <c r="C25" s="371" t="s">
        <v>9</v>
      </c>
      <c r="D25" s="983">
        <f t="shared" ref="D25:N25" si="8">D21+D22+D23+D24</f>
        <v>99.999999999999986</v>
      </c>
      <c r="E25" s="983">
        <f t="shared" si="8"/>
        <v>100.00000000000001</v>
      </c>
      <c r="F25" s="983">
        <f t="shared" si="8"/>
        <v>99.999999999999986</v>
      </c>
      <c r="G25" s="983">
        <f t="shared" si="8"/>
        <v>100</v>
      </c>
      <c r="H25" s="983">
        <f t="shared" si="8"/>
        <v>100</v>
      </c>
      <c r="I25" s="983">
        <f t="shared" si="8"/>
        <v>100.00000000000001</v>
      </c>
      <c r="J25" s="983">
        <f t="shared" si="8"/>
        <v>100</v>
      </c>
      <c r="K25" s="983">
        <f t="shared" si="8"/>
        <v>100</v>
      </c>
      <c r="L25" s="983">
        <f t="shared" si="8"/>
        <v>100</v>
      </c>
      <c r="M25" s="983">
        <f t="shared" si="8"/>
        <v>100.00021866967579</v>
      </c>
      <c r="N25" s="1159">
        <f t="shared" si="8"/>
        <v>100.0002137519415</v>
      </c>
      <c r="O25" s="24"/>
      <c r="P25" s="29"/>
      <c r="Q25" s="30"/>
      <c r="R25" s="25"/>
    </row>
    <row r="26" spans="1:18">
      <c r="A26" s="364"/>
      <c r="C26" s="49"/>
      <c r="D26" s="321"/>
      <c r="E26" s="321"/>
      <c r="F26" s="321"/>
      <c r="G26" s="321"/>
      <c r="H26" s="321"/>
      <c r="I26" s="321"/>
      <c r="J26" s="321"/>
      <c r="K26" s="321"/>
      <c r="L26" s="321"/>
      <c r="M26" s="321"/>
      <c r="N26" s="321"/>
      <c r="O26" s="321"/>
      <c r="P26" s="321"/>
      <c r="Q26" s="321"/>
      <c r="R26" s="317"/>
    </row>
    <row r="27" spans="1:18" ht="15.75" customHeight="1">
      <c r="A27" s="364"/>
      <c r="C27" s="83" t="s">
        <v>140</v>
      </c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  <c r="P27" s="321"/>
      <c r="Q27" s="321"/>
      <c r="R27" s="317"/>
    </row>
    <row r="28" spans="1:18" ht="15.75" customHeight="1">
      <c r="A28" s="364"/>
      <c r="B28" s="368"/>
      <c r="C28" s="83"/>
      <c r="D28" s="321"/>
      <c r="E28" s="321"/>
      <c r="F28" s="321"/>
      <c r="G28" s="321"/>
      <c r="H28" s="321"/>
      <c r="I28" s="321"/>
      <c r="J28" s="321"/>
      <c r="K28" s="321"/>
      <c r="L28" s="321"/>
      <c r="M28" s="321"/>
      <c r="N28" s="321"/>
      <c r="O28" s="321"/>
      <c r="P28" s="321"/>
      <c r="Q28" s="321"/>
      <c r="R28" s="321"/>
    </row>
    <row r="29" spans="1:18">
      <c r="A29" s="364"/>
    </row>
    <row r="58" spans="2:18" s="368" customFormat="1">
      <c r="B58" s="365"/>
      <c r="C58" s="369"/>
      <c r="D58" s="365"/>
      <c r="E58" s="365"/>
      <c r="F58" s="365"/>
      <c r="G58" s="365"/>
      <c r="H58" s="365"/>
      <c r="I58" s="365"/>
      <c r="J58" s="365"/>
      <c r="K58" s="365"/>
      <c r="L58" s="365"/>
      <c r="M58" s="365"/>
      <c r="N58" s="365"/>
      <c r="O58" s="365"/>
      <c r="P58" s="365"/>
      <c r="Q58" s="365"/>
      <c r="R58" s="365"/>
    </row>
    <row r="64" spans="2:18" s="368" customFormat="1">
      <c r="B64" s="365"/>
      <c r="C64" s="369"/>
      <c r="D64" s="365"/>
      <c r="E64" s="365"/>
      <c r="F64" s="365"/>
      <c r="G64" s="365"/>
      <c r="H64" s="365"/>
      <c r="I64" s="365"/>
      <c r="J64" s="365"/>
      <c r="K64" s="365"/>
      <c r="L64" s="365"/>
      <c r="M64" s="365"/>
      <c r="N64" s="365"/>
      <c r="O64" s="365"/>
      <c r="P64" s="365"/>
      <c r="Q64" s="365"/>
      <c r="R64" s="365"/>
    </row>
    <row r="65" spans="2:18" s="368" customFormat="1">
      <c r="B65" s="365"/>
      <c r="C65" s="369"/>
      <c r="D65" s="365"/>
      <c r="E65" s="365"/>
      <c r="F65" s="365"/>
      <c r="G65" s="365"/>
      <c r="H65" s="365"/>
      <c r="I65" s="365"/>
      <c r="J65" s="365"/>
      <c r="K65" s="365"/>
      <c r="L65" s="365"/>
      <c r="M65" s="365"/>
      <c r="N65" s="365"/>
      <c r="O65" s="365"/>
      <c r="P65" s="365"/>
      <c r="Q65" s="365"/>
      <c r="R65" s="365"/>
    </row>
    <row r="81" spans="2:18" s="368" customFormat="1">
      <c r="B81" s="365"/>
      <c r="C81" s="369"/>
      <c r="D81" s="365"/>
      <c r="E81" s="365"/>
      <c r="F81" s="365"/>
      <c r="G81" s="365"/>
      <c r="H81" s="365"/>
      <c r="I81" s="365"/>
      <c r="J81" s="365"/>
      <c r="K81" s="365"/>
      <c r="L81" s="365"/>
      <c r="M81" s="365"/>
      <c r="N81" s="365"/>
      <c r="O81" s="365"/>
      <c r="P81" s="365"/>
      <c r="Q81" s="365"/>
      <c r="R81" s="365"/>
    </row>
    <row r="86" spans="2:18" s="368" customFormat="1">
      <c r="B86" s="365"/>
      <c r="C86" s="369"/>
      <c r="D86" s="365"/>
      <c r="E86" s="365"/>
      <c r="F86" s="365"/>
      <c r="G86" s="365"/>
      <c r="H86" s="365"/>
      <c r="I86" s="365"/>
      <c r="J86" s="365"/>
      <c r="K86" s="365"/>
      <c r="L86" s="365"/>
      <c r="M86" s="365"/>
      <c r="N86" s="365"/>
      <c r="O86" s="365"/>
      <c r="P86" s="365"/>
      <c r="Q86" s="365"/>
      <c r="R86" s="365"/>
    </row>
    <row r="87" spans="2:18" s="368" customFormat="1">
      <c r="B87" s="365"/>
      <c r="C87" s="369"/>
      <c r="D87" s="365"/>
      <c r="E87" s="365"/>
      <c r="F87" s="365"/>
      <c r="G87" s="365"/>
      <c r="H87" s="365"/>
      <c r="I87" s="365"/>
      <c r="J87" s="365"/>
      <c r="K87" s="365"/>
      <c r="L87" s="365"/>
      <c r="M87" s="365"/>
      <c r="N87" s="365"/>
      <c r="O87" s="365"/>
      <c r="P87" s="365"/>
      <c r="Q87" s="365"/>
      <c r="R87" s="365"/>
    </row>
  </sheetData>
  <phoneticPr fontId="3" type="noConversion"/>
  <pageMargins left="0.43307086614173229" right="0.23622047244094491" top="0.62992125984251968" bottom="0.35433070866141736" header="0.15748031496062992" footer="0.15748031496062992"/>
  <pageSetup paperSize="9" scale="84" orientation="landscape" useFirstPageNumber="1" verticalDpi="0" r:id="rId1"/>
  <headerFooter>
    <oddHeader>&amp;R&amp;"Trebuchet MS,보통"&amp;12
www.wooribank.com</oddHeader>
    <oddFooter>&amp;R&amp;"Trebuchet MS,보통"Page 6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7"/>
  <sheetViews>
    <sheetView showGridLines="0" view="pageBreakPreview" topLeftCell="A4" zoomScale="90" zoomScaleNormal="90" zoomScaleSheetLayoutView="90" workbookViewId="0">
      <selection activeCell="X16" sqref="X16"/>
    </sheetView>
  </sheetViews>
  <sheetFormatPr defaultRowHeight="15"/>
  <cols>
    <col min="1" max="1" width="20.42578125" style="297" customWidth="1"/>
    <col min="2" max="2" width="3.7109375" style="297" customWidth="1"/>
    <col min="3" max="3" width="29.140625" style="297" customWidth="1"/>
    <col min="4" max="4" width="6.28515625" style="297" customWidth="1"/>
    <col min="5" max="6" width="9.42578125" style="297" customWidth="1"/>
    <col min="7" max="7" width="9.28515625" style="297" bestFit="1" customWidth="1"/>
    <col min="8" max="8" width="6.28515625" style="297" customWidth="1"/>
    <col min="9" max="10" width="9.42578125" style="297" customWidth="1"/>
    <col min="11" max="11" width="9.28515625" style="297" bestFit="1" customWidth="1"/>
    <col min="12" max="12" width="6.28515625" style="297" customWidth="1"/>
    <col min="13" max="14" width="9.42578125" style="297" customWidth="1"/>
    <col min="15" max="15" width="9.28515625" style="297" bestFit="1" customWidth="1"/>
    <col min="16" max="16" width="6.28515625" style="297" customWidth="1"/>
    <col min="17" max="18" width="9.42578125" style="297" customWidth="1"/>
    <col min="19" max="19" width="9.28515625" style="297" bestFit="1" customWidth="1"/>
    <col min="20" max="16384" width="9.140625" style="297"/>
  </cols>
  <sheetData>
    <row r="1" spans="1:23" ht="37.5" customHeight="1">
      <c r="A1" s="313"/>
      <c r="B1" s="348"/>
      <c r="C1" s="386" t="s">
        <v>141</v>
      </c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</row>
    <row r="2" spans="1:23" ht="18" customHeight="1">
      <c r="A2" s="349"/>
    </row>
    <row r="3" spans="1:23" ht="18" customHeight="1">
      <c r="A3" s="349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  <c r="O3" s="350"/>
      <c r="P3" s="350"/>
      <c r="Q3" s="350"/>
      <c r="R3" s="350"/>
      <c r="S3" s="350"/>
    </row>
    <row r="4" spans="1:23" ht="18" customHeight="1">
      <c r="A4" s="349"/>
      <c r="C4" s="374"/>
      <c r="D4" s="374"/>
      <c r="E4" s="374"/>
      <c r="F4" s="374"/>
      <c r="G4" s="374"/>
      <c r="H4" s="374"/>
      <c r="I4" s="374"/>
      <c r="J4" s="374"/>
      <c r="K4" s="374"/>
      <c r="L4" s="374"/>
      <c r="M4" s="374"/>
      <c r="N4" s="374"/>
      <c r="O4" s="374"/>
      <c r="P4" s="374"/>
      <c r="Q4" s="374"/>
      <c r="R4" s="374"/>
      <c r="S4" s="374"/>
    </row>
    <row r="5" spans="1:23" ht="18" customHeight="1">
      <c r="A5" s="349"/>
      <c r="C5" s="374"/>
      <c r="D5" s="374"/>
      <c r="E5" s="374"/>
      <c r="F5" s="374"/>
      <c r="G5" s="374"/>
      <c r="H5" s="374"/>
      <c r="I5" s="374"/>
      <c r="J5" s="374"/>
      <c r="K5" s="374"/>
      <c r="L5" s="374"/>
      <c r="M5" s="374"/>
      <c r="N5" s="374"/>
      <c r="O5" s="374"/>
      <c r="P5" s="374"/>
      <c r="Q5" s="374"/>
      <c r="R5" s="374"/>
      <c r="S5" s="374"/>
    </row>
    <row r="6" spans="1:23" ht="18" customHeight="1">
      <c r="A6" s="351"/>
      <c r="B6" s="302"/>
      <c r="C6" s="352"/>
      <c r="D6" s="352"/>
      <c r="E6" s="1472" t="s">
        <v>458</v>
      </c>
      <c r="F6" s="1472"/>
      <c r="G6" s="1472"/>
      <c r="H6" s="352"/>
      <c r="I6" s="1472" t="s">
        <v>418</v>
      </c>
      <c r="J6" s="1472"/>
      <c r="K6" s="1472"/>
      <c r="L6" s="352"/>
      <c r="M6" s="1472" t="s">
        <v>433</v>
      </c>
      <c r="N6" s="1472"/>
      <c r="O6" s="1472"/>
      <c r="P6" s="352"/>
      <c r="Q6" s="1472" t="s">
        <v>416</v>
      </c>
      <c r="R6" s="1472"/>
      <c r="S6" s="1472"/>
    </row>
    <row r="7" spans="1:23" ht="18" customHeight="1">
      <c r="A7" s="351"/>
      <c r="B7" s="302"/>
      <c r="C7" s="358" t="s">
        <v>51</v>
      </c>
      <c r="D7" s="358"/>
      <c r="E7" s="1468" t="s">
        <v>157</v>
      </c>
      <c r="F7" s="1468" t="s">
        <v>158</v>
      </c>
      <c r="G7" s="1470" t="s">
        <v>9</v>
      </c>
      <c r="H7" s="358"/>
      <c r="I7" s="1468" t="s">
        <v>157</v>
      </c>
      <c r="J7" s="1468" t="s">
        <v>158</v>
      </c>
      <c r="K7" s="1470" t="s">
        <v>9</v>
      </c>
      <c r="L7" s="358"/>
      <c r="M7" s="1468" t="s">
        <v>157</v>
      </c>
      <c r="N7" s="1468" t="s">
        <v>158</v>
      </c>
      <c r="O7" s="1470" t="s">
        <v>9</v>
      </c>
      <c r="P7" s="358"/>
      <c r="Q7" s="1468" t="s">
        <v>157</v>
      </c>
      <c r="R7" s="1468" t="s">
        <v>158</v>
      </c>
      <c r="S7" s="1470" t="s">
        <v>9</v>
      </c>
    </row>
    <row r="8" spans="1:23" ht="18" customHeight="1">
      <c r="A8" s="351"/>
      <c r="B8" s="302"/>
      <c r="C8" s="836" t="s">
        <v>142</v>
      </c>
      <c r="D8" s="82"/>
      <c r="E8" s="1469"/>
      <c r="F8" s="1469"/>
      <c r="G8" s="1471"/>
      <c r="H8" s="82"/>
      <c r="I8" s="1469"/>
      <c r="J8" s="1469"/>
      <c r="K8" s="1471"/>
      <c r="L8" s="82"/>
      <c r="M8" s="1469"/>
      <c r="N8" s="1469"/>
      <c r="O8" s="1471"/>
      <c r="P8" s="82"/>
      <c r="Q8" s="1469"/>
      <c r="R8" s="1469"/>
      <c r="S8" s="1471"/>
    </row>
    <row r="9" spans="1:23" ht="18.75" customHeight="1">
      <c r="A9" s="351"/>
      <c r="B9" s="302"/>
      <c r="C9" s="380" t="s">
        <v>143</v>
      </c>
      <c r="D9" s="375"/>
      <c r="E9" s="1160">
        <v>16231.550999999999</v>
      </c>
      <c r="F9" s="1161">
        <v>0</v>
      </c>
      <c r="G9" s="1162">
        <f>E9+F9</f>
        <v>16231.550999999999</v>
      </c>
      <c r="H9" s="1163"/>
      <c r="I9" s="1160">
        <v>16426.727999999999</v>
      </c>
      <c r="J9" s="1161">
        <v>0</v>
      </c>
      <c r="K9" s="1162">
        <f>I9+J9</f>
        <v>16426.727999999999</v>
      </c>
      <c r="L9" s="1163"/>
      <c r="M9" s="1160">
        <v>17388.161</v>
      </c>
      <c r="N9" s="1161">
        <v>0</v>
      </c>
      <c r="O9" s="1162">
        <f>M9+N9</f>
        <v>17388.161</v>
      </c>
      <c r="P9" s="1163"/>
      <c r="Q9" s="1160">
        <v>17114.68</v>
      </c>
      <c r="R9" s="1161">
        <v>0</v>
      </c>
      <c r="S9" s="1162">
        <f>Q9+R9</f>
        <v>17114.68</v>
      </c>
      <c r="U9" s="31"/>
      <c r="V9" s="32"/>
      <c r="W9" s="33"/>
    </row>
    <row r="10" spans="1:23" ht="18.75" customHeight="1">
      <c r="A10" s="351"/>
      <c r="B10" s="302"/>
      <c r="C10" s="380" t="s">
        <v>144</v>
      </c>
      <c r="D10" s="375"/>
      <c r="E10" s="1160">
        <v>76578.23</v>
      </c>
      <c r="F10" s="1160">
        <v>1.177</v>
      </c>
      <c r="G10" s="1162">
        <f>E10+F10</f>
        <v>76579.406999999992</v>
      </c>
      <c r="H10" s="1163"/>
      <c r="I10" s="1160">
        <v>76008.256999999998</v>
      </c>
      <c r="J10" s="1160">
        <v>0.33300000000000002</v>
      </c>
      <c r="K10" s="1162">
        <f>I10+J10</f>
        <v>76008.59</v>
      </c>
      <c r="L10" s="1163"/>
      <c r="M10" s="1160">
        <v>74833.509999999995</v>
      </c>
      <c r="N10" s="1160">
        <v>0.77200000000000002</v>
      </c>
      <c r="O10" s="1162">
        <f>M10+N10</f>
        <v>74834.281999999992</v>
      </c>
      <c r="P10" s="1163"/>
      <c r="Q10" s="1160">
        <v>74149.64</v>
      </c>
      <c r="R10" s="1160">
        <v>0.75</v>
      </c>
      <c r="S10" s="1162">
        <f>Q10+R10</f>
        <v>74150.39</v>
      </c>
      <c r="U10" s="31"/>
      <c r="V10" s="31"/>
      <c r="W10" s="33"/>
    </row>
    <row r="11" spans="1:23" ht="18.75" customHeight="1" thickBot="1">
      <c r="A11" s="351"/>
      <c r="B11" s="302"/>
      <c r="C11" s="382" t="s">
        <v>145</v>
      </c>
      <c r="D11" s="375"/>
      <c r="E11" s="1164">
        <v>41254.783000000003</v>
      </c>
      <c r="F11" s="1164">
        <v>0.47699999999999998</v>
      </c>
      <c r="G11" s="1165">
        <f>E11+F11</f>
        <v>41255.26</v>
      </c>
      <c r="H11" s="1163"/>
      <c r="I11" s="1164">
        <v>40304.521999999997</v>
      </c>
      <c r="J11" s="1164">
        <v>1.9E-2</v>
      </c>
      <c r="K11" s="1165">
        <f>I11+J11</f>
        <v>40304.540999999997</v>
      </c>
      <c r="L11" s="1163"/>
      <c r="M11" s="1164">
        <v>39571.307999999997</v>
      </c>
      <c r="N11" s="1164">
        <v>0</v>
      </c>
      <c r="O11" s="1165">
        <f>M11+N11</f>
        <v>39571.307999999997</v>
      </c>
      <c r="P11" s="1163"/>
      <c r="Q11" s="1164">
        <v>38644.47</v>
      </c>
      <c r="R11" s="1164">
        <v>0</v>
      </c>
      <c r="S11" s="1165">
        <f>Q11+R11</f>
        <v>38644.47</v>
      </c>
      <c r="U11" s="31"/>
      <c r="V11" s="31"/>
      <c r="W11" s="33"/>
    </row>
    <row r="12" spans="1:23" ht="18.75" customHeight="1" thickBot="1">
      <c r="A12" s="351"/>
      <c r="B12" s="302"/>
      <c r="C12" s="383" t="s">
        <v>146</v>
      </c>
      <c r="D12" s="360"/>
      <c r="E12" s="1166">
        <f>E9+E10</f>
        <v>92809.780999999988</v>
      </c>
      <c r="F12" s="1166">
        <f>F9+F10</f>
        <v>1.177</v>
      </c>
      <c r="G12" s="1165">
        <f>G9+G10</f>
        <v>92810.957999999984</v>
      </c>
      <c r="H12" s="1167"/>
      <c r="I12" s="1166">
        <f>I9+I10</f>
        <v>92434.985000000001</v>
      </c>
      <c r="J12" s="1166">
        <f>J9+J10</f>
        <v>0.33300000000000002</v>
      </c>
      <c r="K12" s="1165">
        <f>K9+K10</f>
        <v>92435.317999999999</v>
      </c>
      <c r="L12" s="1167"/>
      <c r="M12" s="1166">
        <f>M9+M10</f>
        <v>92221.671000000002</v>
      </c>
      <c r="N12" s="1166">
        <f>N9+N10</f>
        <v>0.77200000000000002</v>
      </c>
      <c r="O12" s="1165">
        <f>O9+O10</f>
        <v>92222.442999999999</v>
      </c>
      <c r="P12" s="1167"/>
      <c r="Q12" s="1166">
        <f>Q9+Q10</f>
        <v>91264.320000000007</v>
      </c>
      <c r="R12" s="1166">
        <f>R9+R10</f>
        <v>0.75</v>
      </c>
      <c r="S12" s="1165">
        <f>S9+S10</f>
        <v>91265.07</v>
      </c>
      <c r="U12" s="33"/>
      <c r="V12" s="33"/>
      <c r="W12" s="33"/>
    </row>
    <row r="13" spans="1:23" ht="32.25" customHeight="1">
      <c r="A13" s="351"/>
      <c r="B13" s="302"/>
      <c r="C13" s="355"/>
      <c r="D13" s="375"/>
      <c r="E13" s="1168"/>
      <c r="F13" s="1169"/>
      <c r="G13" s="1170"/>
      <c r="H13" s="1163"/>
      <c r="I13" s="1168"/>
      <c r="J13" s="1169"/>
      <c r="K13" s="1170"/>
      <c r="L13" s="1163"/>
      <c r="M13" s="1168"/>
      <c r="N13" s="1169"/>
      <c r="O13" s="1170"/>
      <c r="P13" s="1163"/>
      <c r="Q13" s="1171"/>
      <c r="R13" s="1172"/>
      <c r="S13" s="1170"/>
      <c r="U13" s="31"/>
      <c r="V13" s="31"/>
      <c r="W13" s="33"/>
    </row>
    <row r="14" spans="1:23" ht="18" customHeight="1">
      <c r="A14" s="351"/>
      <c r="B14" s="302"/>
      <c r="C14" s="831" t="s">
        <v>147</v>
      </c>
      <c r="D14" s="360"/>
      <c r="E14" s="1169"/>
      <c r="F14" s="1169"/>
      <c r="G14" s="1170"/>
      <c r="H14" s="1173"/>
      <c r="I14" s="1169"/>
      <c r="J14" s="1169"/>
      <c r="K14" s="1170"/>
      <c r="L14" s="1173"/>
      <c r="M14" s="1169"/>
      <c r="N14" s="1169"/>
      <c r="O14" s="1170"/>
      <c r="P14" s="1173"/>
      <c r="Q14" s="1172"/>
      <c r="R14" s="1172"/>
      <c r="S14" s="1170"/>
      <c r="U14" s="31"/>
      <c r="V14" s="31"/>
      <c r="W14" s="33"/>
    </row>
    <row r="15" spans="1:23" ht="18" customHeight="1">
      <c r="A15" s="351"/>
      <c r="B15" s="302"/>
      <c r="C15" s="387" t="s">
        <v>159</v>
      </c>
      <c r="D15" s="360"/>
      <c r="E15" s="1174"/>
      <c r="F15" s="1174"/>
      <c r="G15" s="1175"/>
      <c r="H15" s="1173"/>
      <c r="I15" s="1174"/>
      <c r="J15" s="1174"/>
      <c r="K15" s="1175"/>
      <c r="L15" s="1173"/>
      <c r="M15" s="1174"/>
      <c r="N15" s="1174"/>
      <c r="O15" s="1175"/>
      <c r="P15" s="1173"/>
      <c r="Q15" s="1176"/>
      <c r="R15" s="1176"/>
      <c r="S15" s="1175"/>
      <c r="U15" s="31"/>
      <c r="V15" s="31"/>
      <c r="W15" s="33"/>
    </row>
    <row r="16" spans="1:23" ht="18.75" customHeight="1">
      <c r="A16" s="351"/>
      <c r="B16" s="302"/>
      <c r="C16" s="381" t="s">
        <v>148</v>
      </c>
      <c r="D16" s="375"/>
      <c r="E16" s="1160">
        <f>5164.343+0.5</f>
        <v>5164.8429999999998</v>
      </c>
      <c r="F16" s="1161">
        <v>0</v>
      </c>
      <c r="G16" s="1162">
        <f>E16+F16</f>
        <v>5164.8429999999998</v>
      </c>
      <c r="H16" s="1163"/>
      <c r="I16" s="1160">
        <v>4994.875</v>
      </c>
      <c r="J16" s="1161">
        <v>0</v>
      </c>
      <c r="K16" s="1162">
        <f>I16+J16</f>
        <v>4994.875</v>
      </c>
      <c r="L16" s="1163"/>
      <c r="M16" s="1160">
        <v>4860.4219999999996</v>
      </c>
      <c r="N16" s="1161">
        <v>0</v>
      </c>
      <c r="O16" s="1162">
        <f>M16+N16</f>
        <v>4860.4219999999996</v>
      </c>
      <c r="P16" s="1163"/>
      <c r="Q16" s="1160">
        <v>4777.21</v>
      </c>
      <c r="R16" s="1161">
        <v>0</v>
      </c>
      <c r="S16" s="1162">
        <f>Q16+R16</f>
        <v>4777.21</v>
      </c>
      <c r="T16" s="384"/>
      <c r="U16" s="31"/>
      <c r="V16" s="34"/>
      <c r="W16" s="33"/>
    </row>
    <row r="17" spans="1:23" ht="18.75" customHeight="1" thickBot="1">
      <c r="A17" s="351"/>
      <c r="B17" s="302"/>
      <c r="C17" s="382" t="s">
        <v>149</v>
      </c>
      <c r="D17" s="375"/>
      <c r="E17" s="1177">
        <v>108262.283</v>
      </c>
      <c r="F17" s="1177">
        <v>46.899000000000001</v>
      </c>
      <c r="G17" s="1165">
        <f>E17+F17</f>
        <v>108309.182</v>
      </c>
      <c r="H17" s="1163"/>
      <c r="I17" s="1177">
        <v>104436.636</v>
      </c>
      <c r="J17" s="1177">
        <v>38.622</v>
      </c>
      <c r="K17" s="1165">
        <f>I17+J17</f>
        <v>104475.258</v>
      </c>
      <c r="L17" s="1163"/>
      <c r="M17" s="1177">
        <v>103164.25</v>
      </c>
      <c r="N17" s="1177">
        <v>35.71</v>
      </c>
      <c r="O17" s="1165">
        <f>M17+N17</f>
        <v>103199.96</v>
      </c>
      <c r="P17" s="1163"/>
      <c r="Q17" s="1177">
        <v>102611.14</v>
      </c>
      <c r="R17" s="1177">
        <v>32.01</v>
      </c>
      <c r="S17" s="1165">
        <f>Q17+R17</f>
        <v>102643.15</v>
      </c>
      <c r="T17" s="384"/>
      <c r="U17" s="31"/>
      <c r="V17" s="31"/>
      <c r="W17" s="33"/>
    </row>
    <row r="18" spans="1:23" ht="18.75" customHeight="1" thickBot="1">
      <c r="A18" s="351"/>
      <c r="B18" s="302"/>
      <c r="C18" s="383" t="s">
        <v>146</v>
      </c>
      <c r="D18" s="360"/>
      <c r="E18" s="1166">
        <f>E16+E17</f>
        <v>113427.12599999999</v>
      </c>
      <c r="F18" s="1166">
        <f>F16+F17</f>
        <v>46.899000000000001</v>
      </c>
      <c r="G18" s="1178">
        <f>G16+G17</f>
        <v>113474.02499999999</v>
      </c>
      <c r="H18" s="1167"/>
      <c r="I18" s="1166">
        <f>I16+I17</f>
        <v>109431.511</v>
      </c>
      <c r="J18" s="1166">
        <f>J16+J17</f>
        <v>38.622</v>
      </c>
      <c r="K18" s="1178">
        <f>K16+K17</f>
        <v>109470.133</v>
      </c>
      <c r="L18" s="1167"/>
      <c r="M18" s="1166">
        <f>M16+M17</f>
        <v>108024.67200000001</v>
      </c>
      <c r="N18" s="1166">
        <f>N16+N17</f>
        <v>35.71</v>
      </c>
      <c r="O18" s="1178">
        <f>O16+O17</f>
        <v>108060.38200000001</v>
      </c>
      <c r="P18" s="1167"/>
      <c r="Q18" s="1166">
        <f>Q16+Q17</f>
        <v>107388.35</v>
      </c>
      <c r="R18" s="1166">
        <f>R16+R17</f>
        <v>32.01</v>
      </c>
      <c r="S18" s="1178">
        <f>S16+S17</f>
        <v>107420.36</v>
      </c>
      <c r="T18" s="384"/>
      <c r="U18" s="33"/>
      <c r="V18" s="33"/>
      <c r="W18" s="33"/>
    </row>
    <row r="19" spans="1:23" ht="32.25" customHeight="1">
      <c r="A19" s="351"/>
      <c r="B19" s="302"/>
      <c r="C19" s="375"/>
      <c r="D19" s="375"/>
      <c r="E19" s="1169"/>
      <c r="F19" s="1169"/>
      <c r="G19" s="1170"/>
      <c r="H19" s="1163"/>
      <c r="I19" s="1169"/>
      <c r="J19" s="1169"/>
      <c r="K19" s="1170"/>
      <c r="L19" s="1163"/>
      <c r="M19" s="1169"/>
      <c r="N19" s="1169" t="s">
        <v>473</v>
      </c>
      <c r="O19" s="1170"/>
      <c r="P19" s="1163"/>
      <c r="Q19" s="1172"/>
      <c r="R19" s="1172"/>
      <c r="S19" s="1170"/>
      <c r="T19" s="384"/>
      <c r="U19" s="31"/>
      <c r="V19" s="31"/>
      <c r="W19" s="33"/>
    </row>
    <row r="20" spans="1:23" ht="18" customHeight="1">
      <c r="A20" s="351"/>
      <c r="B20" s="302"/>
      <c r="C20" s="387" t="s">
        <v>160</v>
      </c>
      <c r="D20" s="360"/>
      <c r="E20" s="1169"/>
      <c r="F20" s="1169"/>
      <c r="G20" s="1170"/>
      <c r="H20" s="1173"/>
      <c r="I20" s="1169"/>
      <c r="J20" s="1169"/>
      <c r="K20" s="1170"/>
      <c r="L20" s="1173"/>
      <c r="M20" s="1169"/>
      <c r="N20" s="1169"/>
      <c r="O20" s="1170"/>
      <c r="P20" s="1173"/>
      <c r="Q20" s="1172"/>
      <c r="R20" s="1172"/>
      <c r="S20" s="1170"/>
      <c r="T20" s="384"/>
      <c r="U20" s="31"/>
      <c r="V20" s="31"/>
      <c r="W20" s="33"/>
    </row>
    <row r="21" spans="1:23" ht="18.75" customHeight="1">
      <c r="A21" s="351"/>
      <c r="B21" s="302"/>
      <c r="C21" s="381" t="s">
        <v>150</v>
      </c>
      <c r="D21" s="375"/>
      <c r="E21" s="1160">
        <v>36072.86</v>
      </c>
      <c r="F21" s="1160">
        <v>0.4</v>
      </c>
      <c r="G21" s="1162">
        <f>E21+F21</f>
        <v>36073.26</v>
      </c>
      <c r="H21" s="1163"/>
      <c r="I21" s="1160">
        <v>35362.555999999997</v>
      </c>
      <c r="J21" s="1160">
        <v>0.40799999999999997</v>
      </c>
      <c r="K21" s="1162">
        <f>I21+J21</f>
        <v>35362.964</v>
      </c>
      <c r="L21" s="1163"/>
      <c r="M21" s="1160">
        <v>34952.178999999996</v>
      </c>
      <c r="N21" s="1160">
        <v>0.40799999999999997</v>
      </c>
      <c r="O21" s="1162">
        <f>M21+N21</f>
        <v>34952.587</v>
      </c>
      <c r="P21" s="1163"/>
      <c r="Q21" s="1160">
        <v>35128.31</v>
      </c>
      <c r="R21" s="1160">
        <v>0.44</v>
      </c>
      <c r="S21" s="1162">
        <f>Q21+R21</f>
        <v>35128.75</v>
      </c>
      <c r="T21" s="384"/>
      <c r="U21" s="31"/>
      <c r="V21" s="31"/>
      <c r="W21" s="33"/>
    </row>
    <row r="22" spans="1:23" ht="18.75" customHeight="1">
      <c r="A22" s="351"/>
      <c r="B22" s="302"/>
      <c r="C22" s="381" t="s">
        <v>151</v>
      </c>
      <c r="D22" s="375"/>
      <c r="E22" s="1160">
        <v>52280.088000000003</v>
      </c>
      <c r="F22" s="1161">
        <v>0</v>
      </c>
      <c r="G22" s="1162">
        <f>E22+F22</f>
        <v>52280.088000000003</v>
      </c>
      <c r="H22" s="1163"/>
      <c r="I22" s="1160">
        <v>49658.366000000002</v>
      </c>
      <c r="J22" s="1161">
        <v>0</v>
      </c>
      <c r="K22" s="1162">
        <f>I22+J22</f>
        <v>49658.366000000002</v>
      </c>
      <c r="L22" s="1163"/>
      <c r="M22" s="1160">
        <v>49296.290999999997</v>
      </c>
      <c r="N22" s="1161">
        <v>0</v>
      </c>
      <c r="O22" s="1162">
        <f>M22+N22</f>
        <v>49296.290999999997</v>
      </c>
      <c r="P22" s="1163"/>
      <c r="Q22" s="1160">
        <v>49111.19</v>
      </c>
      <c r="R22" s="1161">
        <v>0</v>
      </c>
      <c r="S22" s="1162">
        <f>Q22+R22</f>
        <v>49111.19</v>
      </c>
      <c r="T22" s="384"/>
      <c r="U22" s="31"/>
      <c r="V22" s="32"/>
      <c r="W22" s="33"/>
    </row>
    <row r="23" spans="1:23" ht="18.75" customHeight="1">
      <c r="A23" s="351"/>
      <c r="B23" s="302"/>
      <c r="C23" s="389" t="s">
        <v>152</v>
      </c>
      <c r="D23" s="375"/>
      <c r="E23" s="1161">
        <v>0</v>
      </c>
      <c r="F23" s="1161">
        <v>0</v>
      </c>
      <c r="G23" s="1180">
        <f>E23+F23</f>
        <v>0</v>
      </c>
      <c r="H23" s="1163"/>
      <c r="I23" s="1179">
        <v>0</v>
      </c>
      <c r="J23" s="1161">
        <v>0</v>
      </c>
      <c r="K23" s="1180">
        <f>I23+J23</f>
        <v>0</v>
      </c>
      <c r="L23" s="1163"/>
      <c r="M23" s="1161">
        <v>0</v>
      </c>
      <c r="N23" s="1161">
        <v>0</v>
      </c>
      <c r="O23" s="1180">
        <f>M23+N23</f>
        <v>0</v>
      </c>
      <c r="P23" s="1163"/>
      <c r="Q23" s="1161">
        <v>0</v>
      </c>
      <c r="R23" s="1161">
        <v>0</v>
      </c>
      <c r="S23" s="1180">
        <f>Q23+R23</f>
        <v>0</v>
      </c>
      <c r="T23" s="384"/>
      <c r="U23" s="32"/>
      <c r="V23" s="32"/>
      <c r="W23" s="35"/>
    </row>
    <row r="24" spans="1:23" ht="18.75" customHeight="1" thickBot="1">
      <c r="A24" s="351"/>
      <c r="B24" s="302"/>
      <c r="C24" s="382" t="s">
        <v>153</v>
      </c>
      <c r="D24" s="375"/>
      <c r="E24" s="1177">
        <v>25073.677</v>
      </c>
      <c r="F24" s="1181">
        <f>46.499+0.1</f>
        <v>46.599000000000004</v>
      </c>
      <c r="G24" s="1165">
        <f>E24+F24+0.5</f>
        <v>25120.775999999998</v>
      </c>
      <c r="H24" s="1163"/>
      <c r="I24" s="1177">
        <v>24410.588</v>
      </c>
      <c r="J24" s="1181">
        <v>38.213999999999999</v>
      </c>
      <c r="K24" s="1165">
        <f>I24+J24</f>
        <v>24448.802</v>
      </c>
      <c r="L24" s="1163"/>
      <c r="M24" s="1177">
        <v>23776.202000000001</v>
      </c>
      <c r="N24" s="1181">
        <v>35.302</v>
      </c>
      <c r="O24" s="1165">
        <f>M24+N24</f>
        <v>23811.504000000001</v>
      </c>
      <c r="P24" s="1163"/>
      <c r="Q24" s="1177">
        <v>23148.85</v>
      </c>
      <c r="R24" s="1181">
        <v>31.57</v>
      </c>
      <c r="S24" s="1165">
        <f>Q24+R24</f>
        <v>23180.42</v>
      </c>
      <c r="T24" s="384"/>
      <c r="U24" s="31"/>
      <c r="V24" s="31"/>
      <c r="W24" s="33"/>
    </row>
    <row r="25" spans="1:23" ht="18.75" customHeight="1" thickBot="1">
      <c r="A25" s="351"/>
      <c r="B25" s="302"/>
      <c r="C25" s="383" t="s">
        <v>154</v>
      </c>
      <c r="D25" s="360"/>
      <c r="E25" s="1166">
        <f>SUM(E21:E24)</f>
        <v>113426.625</v>
      </c>
      <c r="F25" s="1166">
        <f>SUM(F21:F24)</f>
        <v>46.999000000000002</v>
      </c>
      <c r="G25" s="1165">
        <f>SUM(G21:G24)</f>
        <v>113474.124</v>
      </c>
      <c r="H25" s="1167"/>
      <c r="I25" s="1166">
        <f>SUM(I21:I24)</f>
        <v>109431.51</v>
      </c>
      <c r="J25" s="1166">
        <f>SUM(J21:J24)</f>
        <v>38.622</v>
      </c>
      <c r="K25" s="1165">
        <f>SUM(K21:K24)</f>
        <v>109470.132</v>
      </c>
      <c r="L25" s="1167"/>
      <c r="M25" s="1166">
        <f>SUM(M21:M24)</f>
        <v>108024.67200000001</v>
      </c>
      <c r="N25" s="1166">
        <f>SUM(N21:N24)</f>
        <v>35.71</v>
      </c>
      <c r="O25" s="1165">
        <f>SUM(O21:O24)</f>
        <v>108060.382</v>
      </c>
      <c r="P25" s="1167"/>
      <c r="Q25" s="1166">
        <f>SUM(Q21:Q24)</f>
        <v>107388.35</v>
      </c>
      <c r="R25" s="1166">
        <f>SUM(R21:R24)</f>
        <v>32.01</v>
      </c>
      <c r="S25" s="1165">
        <f>SUM(S21:S24)</f>
        <v>107420.36</v>
      </c>
      <c r="T25" s="384"/>
      <c r="U25" s="33"/>
      <c r="V25" s="33"/>
      <c r="W25" s="33"/>
    </row>
    <row r="26" spans="1:23" ht="32.25" customHeight="1">
      <c r="A26" s="351"/>
      <c r="B26" s="302"/>
      <c r="C26" s="355"/>
      <c r="D26" s="375"/>
      <c r="E26" s="1169"/>
      <c r="F26" s="1169"/>
      <c r="G26" s="1170"/>
      <c r="H26" s="1163"/>
      <c r="I26" s="1169"/>
      <c r="J26" s="1169"/>
      <c r="K26" s="1170"/>
      <c r="L26" s="1163"/>
      <c r="M26" s="1169"/>
      <c r="N26" s="1169"/>
      <c r="O26" s="1170"/>
      <c r="P26" s="1163"/>
      <c r="Q26" s="1172"/>
      <c r="R26" s="1172"/>
      <c r="S26" s="1170"/>
      <c r="T26" s="384"/>
      <c r="U26" s="31"/>
      <c r="V26" s="31"/>
      <c r="W26" s="33"/>
    </row>
    <row r="27" spans="1:23" ht="18" customHeight="1">
      <c r="A27" s="351"/>
      <c r="B27" s="302"/>
      <c r="C27" s="833" t="s">
        <v>155</v>
      </c>
      <c r="D27" s="360"/>
      <c r="E27" s="1174"/>
      <c r="F27" s="1174"/>
      <c r="G27" s="1175"/>
      <c r="H27" s="1173"/>
      <c r="I27" s="1174"/>
      <c r="J27" s="1174"/>
      <c r="K27" s="1175"/>
      <c r="L27" s="1173"/>
      <c r="M27" s="1174"/>
      <c r="N27" s="1174"/>
      <c r="O27" s="1175"/>
      <c r="P27" s="1173"/>
      <c r="Q27" s="1176"/>
      <c r="R27" s="1176"/>
      <c r="S27" s="1175"/>
      <c r="T27" s="384"/>
      <c r="U27" s="31"/>
      <c r="V27" s="31"/>
      <c r="W27" s="33"/>
    </row>
    <row r="28" spans="1:23" ht="27.75" customHeight="1" thickBot="1">
      <c r="A28" s="351"/>
      <c r="B28" s="302"/>
      <c r="C28" s="388" t="s">
        <v>434</v>
      </c>
      <c r="D28" s="375"/>
      <c r="E28" s="1182">
        <v>2310.4319999999998</v>
      </c>
      <c r="F28" s="1166">
        <v>0.21</v>
      </c>
      <c r="G28" s="1166">
        <f>E28+F28-1</f>
        <v>2309.6419999999998</v>
      </c>
      <c r="H28" s="1163"/>
      <c r="I28" s="1182">
        <v>2415.8809999999999</v>
      </c>
      <c r="J28" s="1166">
        <v>1.9E-2</v>
      </c>
      <c r="K28" s="1178">
        <f>I28+J28</f>
        <v>2415.8999999999996</v>
      </c>
      <c r="L28" s="1163"/>
      <c r="M28" s="1182">
        <v>2465.4679999999998</v>
      </c>
      <c r="N28" s="1166">
        <v>1E-3</v>
      </c>
      <c r="O28" s="1178">
        <f>M28+N28</f>
        <v>2465.4690000000001</v>
      </c>
      <c r="P28" s="1163"/>
      <c r="Q28" s="1182">
        <v>2596.15</v>
      </c>
      <c r="R28" s="1166">
        <v>1E-3</v>
      </c>
      <c r="S28" s="1178">
        <f>Q28+R28</f>
        <v>2596.1510000000003</v>
      </c>
      <c r="T28" s="384"/>
      <c r="U28" s="31"/>
      <c r="V28" s="32"/>
      <c r="W28" s="33"/>
    </row>
    <row r="29" spans="1:23" ht="18" customHeight="1">
      <c r="A29" s="351"/>
      <c r="B29" s="302"/>
      <c r="C29" s="354"/>
      <c r="D29" s="354"/>
      <c r="E29" s="354"/>
      <c r="F29" s="354"/>
      <c r="G29" s="354"/>
      <c r="H29" s="354"/>
      <c r="I29" s="354"/>
      <c r="J29" s="354"/>
      <c r="K29" s="354"/>
      <c r="L29" s="354"/>
      <c r="M29" s="354"/>
      <c r="N29" s="354"/>
      <c r="O29" s="354"/>
      <c r="P29" s="354"/>
      <c r="Q29" s="354"/>
      <c r="R29" s="354"/>
      <c r="S29" s="354"/>
    </row>
    <row r="30" spans="1:23">
      <c r="A30" s="351"/>
      <c r="B30" s="302"/>
      <c r="C30" s="385" t="s">
        <v>156</v>
      </c>
      <c r="D30" s="385"/>
      <c r="E30" s="385"/>
      <c r="F30" s="385"/>
      <c r="G30" s="385"/>
      <c r="H30" s="385"/>
      <c r="I30" s="385"/>
      <c r="J30" s="385"/>
      <c r="K30" s="385"/>
      <c r="L30" s="385"/>
      <c r="M30" s="385"/>
      <c r="N30" s="385"/>
      <c r="O30" s="385"/>
      <c r="P30" s="385"/>
      <c r="Q30" s="385"/>
      <c r="R30" s="385"/>
      <c r="S30" s="385"/>
    </row>
    <row r="31" spans="1:23">
      <c r="A31" s="351"/>
      <c r="B31" s="302"/>
      <c r="C31" s="385"/>
      <c r="D31" s="385"/>
      <c r="E31" s="385"/>
      <c r="F31" s="385"/>
      <c r="G31" s="385"/>
      <c r="H31" s="385"/>
      <c r="I31" s="385"/>
      <c r="J31" s="385"/>
      <c r="K31" s="385"/>
      <c r="L31" s="385"/>
      <c r="M31" s="385"/>
      <c r="N31" s="385"/>
      <c r="O31" s="385"/>
      <c r="P31" s="385"/>
      <c r="Q31" s="385"/>
      <c r="R31" s="385"/>
      <c r="S31" s="385"/>
    </row>
    <row r="32" spans="1:23">
      <c r="A32" s="351"/>
      <c r="B32" s="302"/>
      <c r="C32" s="385"/>
      <c r="D32" s="385"/>
      <c r="E32" s="385"/>
      <c r="F32" s="385"/>
      <c r="G32" s="385"/>
      <c r="H32" s="385"/>
      <c r="I32" s="385"/>
      <c r="J32" s="385"/>
      <c r="K32" s="385"/>
      <c r="L32" s="385"/>
      <c r="M32" s="385"/>
      <c r="N32" s="385"/>
      <c r="O32" s="385"/>
      <c r="P32" s="385"/>
      <c r="Q32" s="385"/>
      <c r="R32" s="385"/>
      <c r="S32" s="385"/>
    </row>
    <row r="33" spans="1:19" ht="6" customHeight="1">
      <c r="A33" s="373"/>
      <c r="B33" s="353"/>
      <c r="C33" s="357"/>
      <c r="D33" s="357"/>
      <c r="E33" s="357"/>
      <c r="F33" s="357"/>
      <c r="G33" s="357"/>
      <c r="H33" s="357"/>
      <c r="I33" s="357"/>
      <c r="J33" s="357"/>
      <c r="K33" s="357"/>
      <c r="L33" s="357"/>
      <c r="M33" s="357"/>
      <c r="N33" s="357"/>
      <c r="O33" s="357"/>
      <c r="P33" s="357"/>
      <c r="Q33" s="357"/>
      <c r="R33" s="357"/>
      <c r="S33" s="357"/>
    </row>
    <row r="34" spans="1:19">
      <c r="A34" s="373"/>
      <c r="B34" s="353"/>
      <c r="C34" s="376"/>
      <c r="D34" s="376"/>
      <c r="E34" s="376"/>
      <c r="F34" s="376"/>
      <c r="G34" s="376"/>
      <c r="H34" s="376"/>
      <c r="I34" s="376"/>
      <c r="J34" s="376"/>
      <c r="K34" s="376"/>
      <c r="L34" s="376"/>
      <c r="M34" s="376"/>
      <c r="N34" s="376"/>
      <c r="O34" s="376"/>
      <c r="P34" s="376"/>
      <c r="Q34" s="376"/>
      <c r="R34" s="376"/>
      <c r="S34" s="376"/>
    </row>
    <row r="35" spans="1:19">
      <c r="A35" s="373"/>
      <c r="B35" s="353"/>
      <c r="C35" s="354"/>
      <c r="D35" s="354"/>
      <c r="E35" s="354"/>
      <c r="F35" s="354"/>
      <c r="G35" s="354"/>
      <c r="H35" s="354"/>
      <c r="I35" s="354"/>
      <c r="J35" s="354"/>
      <c r="K35" s="354"/>
      <c r="L35" s="354"/>
      <c r="M35" s="354"/>
      <c r="N35" s="354"/>
      <c r="O35" s="354"/>
      <c r="P35" s="354"/>
      <c r="Q35" s="354"/>
      <c r="R35" s="354"/>
      <c r="S35" s="354"/>
    </row>
    <row r="36" spans="1:19">
      <c r="A36" s="353"/>
      <c r="B36" s="353"/>
      <c r="C36" s="354"/>
      <c r="D36" s="354"/>
      <c r="E36" s="354"/>
      <c r="F36" s="354"/>
      <c r="G36" s="354"/>
      <c r="H36" s="354"/>
      <c r="I36" s="354"/>
      <c r="J36" s="354"/>
      <c r="K36" s="354"/>
      <c r="L36" s="354"/>
      <c r="M36" s="354"/>
      <c r="N36" s="354"/>
      <c r="O36" s="354"/>
      <c r="P36" s="354"/>
      <c r="Q36" s="354"/>
      <c r="R36" s="354"/>
      <c r="S36" s="354"/>
    </row>
    <row r="37" spans="1:19">
      <c r="A37" s="353"/>
      <c r="B37" s="353"/>
      <c r="C37" s="354"/>
      <c r="D37" s="354"/>
      <c r="E37" s="354"/>
      <c r="F37" s="354"/>
      <c r="G37" s="354"/>
      <c r="H37" s="354"/>
      <c r="I37" s="354"/>
      <c r="J37" s="354"/>
      <c r="K37" s="354"/>
      <c r="L37" s="354"/>
      <c r="M37" s="354"/>
      <c r="N37" s="354"/>
      <c r="O37" s="354"/>
      <c r="P37" s="354"/>
      <c r="Q37" s="354"/>
      <c r="R37" s="354"/>
      <c r="S37" s="354"/>
    </row>
    <row r="38" spans="1:19">
      <c r="A38" s="353"/>
      <c r="B38" s="353"/>
      <c r="C38" s="354"/>
      <c r="D38" s="354"/>
      <c r="E38" s="354"/>
      <c r="F38" s="354"/>
      <c r="G38" s="354"/>
      <c r="H38" s="354"/>
      <c r="I38" s="354"/>
      <c r="J38" s="354"/>
      <c r="K38" s="354"/>
      <c r="L38" s="354"/>
      <c r="M38" s="354"/>
      <c r="N38" s="354"/>
      <c r="O38" s="354"/>
      <c r="P38" s="354"/>
      <c r="Q38" s="354"/>
      <c r="R38" s="354"/>
      <c r="S38" s="354"/>
    </row>
    <row r="39" spans="1:19">
      <c r="A39" s="353"/>
      <c r="B39" s="353"/>
      <c r="C39" s="354"/>
      <c r="D39" s="354"/>
      <c r="E39" s="354"/>
      <c r="F39" s="354"/>
      <c r="G39" s="354"/>
      <c r="H39" s="354"/>
      <c r="I39" s="354"/>
      <c r="J39" s="354"/>
      <c r="K39" s="354"/>
      <c r="L39" s="354"/>
      <c r="M39" s="354"/>
      <c r="N39" s="354"/>
      <c r="O39" s="354"/>
      <c r="P39" s="354"/>
      <c r="Q39" s="354"/>
      <c r="R39" s="354"/>
      <c r="S39" s="354"/>
    </row>
    <row r="40" spans="1:19">
      <c r="A40" s="353"/>
      <c r="B40" s="353"/>
      <c r="C40" s="377"/>
      <c r="D40" s="377"/>
      <c r="E40" s="377"/>
      <c r="F40" s="377"/>
      <c r="G40" s="377"/>
      <c r="H40" s="377"/>
      <c r="I40" s="377"/>
      <c r="J40" s="377"/>
      <c r="K40" s="377"/>
      <c r="L40" s="377"/>
      <c r="M40" s="377"/>
      <c r="N40" s="377"/>
      <c r="O40" s="377"/>
      <c r="P40" s="377"/>
      <c r="Q40" s="377"/>
      <c r="R40" s="377"/>
      <c r="S40" s="377"/>
    </row>
    <row r="41" spans="1:19">
      <c r="A41" s="353"/>
      <c r="B41" s="353"/>
      <c r="C41" s="354"/>
      <c r="D41" s="354"/>
      <c r="E41" s="354"/>
      <c r="F41" s="354"/>
      <c r="G41" s="354"/>
      <c r="H41" s="354"/>
      <c r="I41" s="354"/>
      <c r="J41" s="354"/>
      <c r="K41" s="354"/>
      <c r="L41" s="354"/>
      <c r="M41" s="354"/>
      <c r="N41" s="354"/>
      <c r="O41" s="354"/>
      <c r="P41" s="354"/>
      <c r="Q41" s="354"/>
      <c r="R41" s="354"/>
      <c r="S41" s="354"/>
    </row>
    <row r="42" spans="1:19">
      <c r="A42" s="353"/>
      <c r="B42" s="353"/>
      <c r="C42" s="354"/>
      <c r="D42" s="354"/>
      <c r="E42" s="354"/>
      <c r="F42" s="354"/>
      <c r="G42" s="354"/>
      <c r="H42" s="354"/>
      <c r="I42" s="354"/>
      <c r="J42" s="354"/>
      <c r="K42" s="354"/>
      <c r="L42" s="354"/>
      <c r="M42" s="354"/>
      <c r="N42" s="354"/>
      <c r="O42" s="354"/>
      <c r="P42" s="354"/>
      <c r="Q42" s="354"/>
      <c r="R42" s="354"/>
      <c r="S42" s="354"/>
    </row>
    <row r="43" spans="1:19">
      <c r="A43" s="353"/>
      <c r="B43" s="353"/>
      <c r="C43" s="354"/>
      <c r="D43" s="354"/>
      <c r="E43" s="354"/>
      <c r="F43" s="354"/>
      <c r="G43" s="354"/>
      <c r="H43" s="354"/>
      <c r="I43" s="354"/>
      <c r="J43" s="354"/>
      <c r="K43" s="354"/>
      <c r="L43" s="354"/>
      <c r="M43" s="354"/>
      <c r="N43" s="354"/>
      <c r="O43" s="354"/>
      <c r="P43" s="354"/>
      <c r="Q43" s="354"/>
      <c r="R43" s="354"/>
      <c r="S43" s="354"/>
    </row>
    <row r="44" spans="1:19">
      <c r="A44" s="353"/>
      <c r="B44" s="353"/>
      <c r="C44" s="377"/>
      <c r="D44" s="377"/>
      <c r="E44" s="377"/>
      <c r="F44" s="377"/>
      <c r="G44" s="377"/>
      <c r="H44" s="377"/>
      <c r="I44" s="377"/>
      <c r="J44" s="377"/>
      <c r="K44" s="377"/>
      <c r="L44" s="377"/>
      <c r="M44" s="377"/>
      <c r="N44" s="377"/>
      <c r="O44" s="377"/>
      <c r="P44" s="377"/>
      <c r="Q44" s="377"/>
      <c r="R44" s="377"/>
      <c r="S44" s="377"/>
    </row>
    <row r="45" spans="1:19">
      <c r="A45" s="353"/>
      <c r="B45" s="353"/>
      <c r="C45" s="354"/>
      <c r="D45" s="354"/>
      <c r="E45" s="354"/>
      <c r="F45" s="354"/>
      <c r="G45" s="354"/>
      <c r="H45" s="354"/>
      <c r="I45" s="354"/>
      <c r="J45" s="354"/>
      <c r="K45" s="354"/>
      <c r="L45" s="354"/>
      <c r="M45" s="354"/>
      <c r="N45" s="354"/>
      <c r="O45" s="354"/>
      <c r="P45" s="354"/>
      <c r="Q45" s="354"/>
      <c r="R45" s="354"/>
      <c r="S45" s="354"/>
    </row>
    <row r="46" spans="1:19">
      <c r="A46" s="353"/>
      <c r="B46" s="353"/>
      <c r="C46" s="354"/>
      <c r="D46" s="354"/>
      <c r="E46" s="354"/>
      <c r="F46" s="354"/>
      <c r="G46" s="354"/>
      <c r="H46" s="354"/>
      <c r="I46" s="354"/>
      <c r="J46" s="354"/>
      <c r="K46" s="354"/>
      <c r="L46" s="354"/>
      <c r="M46" s="354"/>
      <c r="N46" s="354"/>
      <c r="O46" s="354"/>
      <c r="P46" s="354"/>
      <c r="Q46" s="354"/>
      <c r="R46" s="354"/>
      <c r="S46" s="354"/>
    </row>
    <row r="47" spans="1:19">
      <c r="A47" s="353"/>
      <c r="B47" s="353"/>
      <c r="C47" s="354"/>
      <c r="D47" s="354"/>
      <c r="E47" s="354"/>
      <c r="F47" s="354"/>
      <c r="G47" s="354"/>
      <c r="H47" s="354"/>
      <c r="I47" s="354"/>
      <c r="J47" s="354"/>
      <c r="K47" s="354"/>
      <c r="L47" s="354"/>
      <c r="M47" s="354"/>
      <c r="N47" s="354"/>
      <c r="O47" s="354"/>
      <c r="P47" s="354"/>
      <c r="Q47" s="354"/>
      <c r="R47" s="354"/>
      <c r="S47" s="354"/>
    </row>
    <row r="48" spans="1:19">
      <c r="A48" s="353"/>
      <c r="B48" s="353"/>
      <c r="C48" s="355"/>
      <c r="D48" s="355"/>
      <c r="E48" s="355"/>
      <c r="F48" s="355"/>
      <c r="G48" s="355"/>
      <c r="H48" s="355"/>
      <c r="I48" s="355"/>
      <c r="J48" s="355"/>
      <c r="K48" s="355"/>
      <c r="L48" s="355"/>
      <c r="M48" s="355"/>
      <c r="N48" s="355"/>
      <c r="O48" s="355"/>
      <c r="P48" s="355"/>
      <c r="Q48" s="355"/>
      <c r="R48" s="355"/>
      <c r="S48" s="355"/>
    </row>
    <row r="49" spans="1:19">
      <c r="A49" s="353"/>
      <c r="B49" s="353"/>
      <c r="C49" s="378"/>
      <c r="D49" s="378"/>
      <c r="E49" s="378"/>
      <c r="F49" s="378"/>
      <c r="G49" s="378"/>
      <c r="H49" s="378"/>
      <c r="I49" s="378"/>
      <c r="J49" s="378"/>
      <c r="K49" s="378"/>
      <c r="L49" s="378"/>
      <c r="M49" s="378"/>
      <c r="N49" s="378"/>
      <c r="O49" s="378"/>
      <c r="P49" s="378"/>
      <c r="Q49" s="378"/>
      <c r="R49" s="378"/>
      <c r="S49" s="378"/>
    </row>
    <row r="50" spans="1:19">
      <c r="A50" s="353"/>
      <c r="B50" s="353"/>
      <c r="C50" s="378"/>
      <c r="D50" s="378"/>
      <c r="E50" s="378"/>
      <c r="F50" s="378"/>
      <c r="G50" s="378"/>
      <c r="H50" s="378"/>
      <c r="I50" s="378"/>
      <c r="J50" s="378"/>
      <c r="K50" s="378"/>
      <c r="L50" s="378"/>
      <c r="M50" s="378"/>
      <c r="N50" s="378"/>
      <c r="O50" s="378"/>
      <c r="P50" s="378"/>
      <c r="Q50" s="378"/>
      <c r="R50" s="378"/>
      <c r="S50" s="378"/>
    </row>
    <row r="51" spans="1:19">
      <c r="A51" s="294"/>
      <c r="B51" s="294"/>
      <c r="C51" s="378"/>
      <c r="D51" s="378"/>
      <c r="E51" s="378"/>
      <c r="F51" s="378"/>
      <c r="G51" s="378"/>
      <c r="H51" s="378"/>
      <c r="I51" s="378"/>
      <c r="J51" s="378"/>
      <c r="K51" s="378"/>
      <c r="L51" s="378"/>
      <c r="M51" s="378"/>
      <c r="N51" s="378"/>
      <c r="O51" s="378"/>
      <c r="P51" s="378"/>
      <c r="Q51" s="378"/>
      <c r="R51" s="378"/>
      <c r="S51" s="378"/>
    </row>
    <row r="52" spans="1:19">
      <c r="A52" s="294"/>
      <c r="B52" s="294"/>
      <c r="C52" s="294"/>
      <c r="D52" s="294"/>
      <c r="E52" s="294"/>
      <c r="F52" s="294"/>
      <c r="G52" s="294"/>
      <c r="H52" s="294"/>
      <c r="I52" s="294"/>
      <c r="J52" s="294"/>
      <c r="K52" s="294"/>
      <c r="L52" s="294"/>
      <c r="M52" s="294"/>
      <c r="N52" s="294"/>
      <c r="O52" s="294"/>
      <c r="P52" s="294"/>
      <c r="Q52" s="294"/>
      <c r="R52" s="294"/>
      <c r="S52" s="294"/>
    </row>
    <row r="53" spans="1:19" ht="19.5">
      <c r="A53" s="294"/>
      <c r="B53" s="294"/>
      <c r="C53" s="1467"/>
      <c r="D53" s="1467"/>
      <c r="E53" s="1467"/>
      <c r="F53" s="1467"/>
      <c r="G53" s="1467"/>
      <c r="H53" s="1467"/>
      <c r="I53" s="1467"/>
      <c r="J53" s="1467"/>
      <c r="K53" s="1467"/>
      <c r="L53" s="1467"/>
      <c r="M53" s="1467"/>
      <c r="N53" s="1467"/>
      <c r="O53" s="1467"/>
      <c r="P53" s="1467"/>
      <c r="Q53" s="1467"/>
      <c r="R53" s="1467"/>
      <c r="S53" s="1467"/>
    </row>
    <row r="54" spans="1:19">
      <c r="A54" s="294"/>
      <c r="B54" s="294"/>
      <c r="C54" s="294"/>
      <c r="D54" s="294"/>
      <c r="E54" s="294"/>
      <c r="F54" s="294"/>
      <c r="G54" s="294"/>
      <c r="H54" s="294"/>
      <c r="I54" s="294"/>
      <c r="J54" s="294"/>
      <c r="K54" s="294"/>
      <c r="L54" s="294"/>
      <c r="M54" s="294"/>
      <c r="N54" s="294"/>
      <c r="O54" s="294"/>
      <c r="P54" s="294"/>
      <c r="Q54" s="294"/>
      <c r="R54" s="294"/>
      <c r="S54" s="294"/>
    </row>
    <row r="55" spans="1:19">
      <c r="A55" s="294"/>
      <c r="B55" s="294"/>
      <c r="C55" s="294"/>
      <c r="D55" s="294"/>
      <c r="E55" s="294"/>
      <c r="F55" s="294"/>
      <c r="G55" s="294"/>
      <c r="H55" s="294"/>
      <c r="I55" s="294"/>
      <c r="J55" s="294"/>
      <c r="K55" s="294"/>
      <c r="L55" s="294"/>
      <c r="M55" s="294"/>
      <c r="N55" s="294"/>
      <c r="O55" s="294"/>
      <c r="P55" s="294"/>
      <c r="Q55" s="294"/>
      <c r="R55" s="294"/>
      <c r="S55" s="294"/>
    </row>
    <row r="56" spans="1:19" ht="18">
      <c r="A56" s="294"/>
      <c r="B56" s="294"/>
      <c r="C56" s="356"/>
      <c r="D56" s="356"/>
      <c r="E56" s="356"/>
      <c r="F56" s="356"/>
      <c r="G56" s="356"/>
      <c r="H56" s="356"/>
      <c r="I56" s="356"/>
      <c r="J56" s="356"/>
      <c r="K56" s="356"/>
      <c r="L56" s="356"/>
      <c r="M56" s="356"/>
      <c r="N56" s="356"/>
      <c r="O56" s="356"/>
      <c r="P56" s="356"/>
      <c r="Q56" s="356"/>
      <c r="R56" s="356"/>
      <c r="S56" s="356"/>
    </row>
    <row r="57" spans="1:19" ht="15.75">
      <c r="A57" s="294"/>
      <c r="B57" s="294"/>
      <c r="C57" s="379"/>
      <c r="D57" s="379"/>
      <c r="E57" s="379"/>
      <c r="F57" s="379"/>
      <c r="G57" s="379"/>
      <c r="H57" s="379"/>
      <c r="I57" s="379"/>
      <c r="J57" s="379"/>
      <c r="K57" s="379"/>
      <c r="L57" s="379"/>
      <c r="M57" s="379"/>
      <c r="N57" s="379"/>
      <c r="O57" s="379"/>
      <c r="P57" s="379"/>
      <c r="Q57" s="379"/>
      <c r="R57" s="379"/>
      <c r="S57" s="379"/>
    </row>
    <row r="58" spans="1:19">
      <c r="A58" s="353"/>
      <c r="B58" s="353"/>
      <c r="C58" s="357"/>
      <c r="D58" s="357"/>
      <c r="E58" s="357"/>
      <c r="F58" s="357"/>
      <c r="G58" s="357"/>
      <c r="H58" s="357"/>
      <c r="I58" s="357"/>
      <c r="J58" s="357"/>
      <c r="K58" s="357"/>
      <c r="L58" s="357"/>
      <c r="M58" s="357"/>
      <c r="N58" s="357"/>
      <c r="O58" s="357"/>
      <c r="P58" s="357"/>
      <c r="Q58" s="357"/>
      <c r="R58" s="357"/>
      <c r="S58" s="357"/>
    </row>
    <row r="59" spans="1:19">
      <c r="A59" s="353"/>
      <c r="B59" s="353"/>
      <c r="C59" s="376"/>
      <c r="D59" s="376"/>
      <c r="E59" s="376"/>
      <c r="F59" s="376"/>
      <c r="G59" s="376"/>
      <c r="H59" s="376"/>
      <c r="I59" s="376"/>
      <c r="J59" s="376"/>
      <c r="K59" s="376"/>
      <c r="L59" s="376"/>
      <c r="M59" s="376"/>
      <c r="N59" s="376"/>
      <c r="O59" s="376"/>
      <c r="P59" s="376"/>
      <c r="Q59" s="376"/>
      <c r="R59" s="376"/>
      <c r="S59" s="376"/>
    </row>
    <row r="60" spans="1:19">
      <c r="A60" s="353"/>
      <c r="B60" s="353"/>
      <c r="C60" s="354"/>
      <c r="D60" s="354"/>
      <c r="E60" s="354"/>
      <c r="F60" s="354"/>
      <c r="G60" s="354"/>
      <c r="H60" s="354"/>
      <c r="I60" s="354"/>
      <c r="J60" s="354"/>
      <c r="K60" s="354"/>
      <c r="L60" s="354"/>
      <c r="M60" s="354"/>
      <c r="N60" s="354"/>
      <c r="O60" s="354"/>
      <c r="P60" s="354"/>
      <c r="Q60" s="354"/>
      <c r="R60" s="354"/>
      <c r="S60" s="354"/>
    </row>
    <row r="61" spans="1:19">
      <c r="A61" s="353"/>
      <c r="B61" s="353"/>
      <c r="C61" s="354"/>
      <c r="D61" s="354"/>
      <c r="E61" s="354"/>
      <c r="F61" s="354"/>
      <c r="G61" s="354"/>
      <c r="H61" s="354"/>
      <c r="I61" s="354"/>
      <c r="J61" s="354"/>
      <c r="K61" s="354"/>
      <c r="L61" s="354"/>
      <c r="M61" s="354"/>
      <c r="N61" s="354"/>
      <c r="O61" s="354"/>
      <c r="P61" s="354"/>
      <c r="Q61" s="354"/>
      <c r="R61" s="354"/>
      <c r="S61" s="354"/>
    </row>
    <row r="62" spans="1:19">
      <c r="A62" s="353"/>
      <c r="B62" s="353"/>
      <c r="C62" s="354"/>
      <c r="D62" s="354"/>
      <c r="E62" s="354"/>
      <c r="F62" s="354"/>
      <c r="G62" s="354"/>
      <c r="H62" s="354"/>
      <c r="I62" s="354"/>
      <c r="J62" s="354"/>
      <c r="K62" s="354"/>
      <c r="L62" s="354"/>
      <c r="M62" s="354"/>
      <c r="N62" s="354"/>
      <c r="O62" s="354"/>
      <c r="P62" s="354"/>
      <c r="Q62" s="354"/>
      <c r="R62" s="354"/>
      <c r="S62" s="354"/>
    </row>
    <row r="63" spans="1:19">
      <c r="A63" s="353"/>
      <c r="B63" s="353"/>
      <c r="C63" s="354"/>
      <c r="D63" s="354"/>
      <c r="E63" s="354"/>
      <c r="F63" s="354"/>
      <c r="G63" s="354"/>
      <c r="H63" s="354"/>
      <c r="I63" s="354"/>
      <c r="J63" s="354"/>
      <c r="K63" s="354"/>
      <c r="L63" s="354"/>
      <c r="M63" s="354"/>
      <c r="N63" s="354"/>
      <c r="O63" s="354"/>
      <c r="P63" s="354"/>
      <c r="Q63" s="354"/>
      <c r="R63" s="354"/>
      <c r="S63" s="354"/>
    </row>
    <row r="64" spans="1:19">
      <c r="A64" s="353"/>
      <c r="B64" s="353"/>
      <c r="C64" s="354"/>
      <c r="D64" s="354"/>
      <c r="E64" s="354"/>
      <c r="F64" s="354"/>
      <c r="G64" s="354"/>
      <c r="H64" s="354"/>
      <c r="I64" s="354"/>
      <c r="J64" s="354"/>
      <c r="K64" s="354"/>
      <c r="L64" s="354"/>
      <c r="M64" s="354"/>
      <c r="N64" s="354"/>
      <c r="O64" s="354"/>
      <c r="P64" s="354"/>
      <c r="Q64" s="354"/>
      <c r="R64" s="354"/>
      <c r="S64" s="354"/>
    </row>
    <row r="65" spans="1:19">
      <c r="A65" s="353"/>
      <c r="B65" s="353"/>
      <c r="C65" s="377"/>
      <c r="D65" s="377"/>
      <c r="E65" s="377"/>
      <c r="F65" s="377"/>
      <c r="G65" s="377"/>
      <c r="H65" s="377"/>
      <c r="I65" s="377"/>
      <c r="J65" s="377"/>
      <c r="K65" s="377"/>
      <c r="L65" s="377"/>
      <c r="M65" s="377"/>
      <c r="N65" s="377"/>
      <c r="O65" s="377"/>
      <c r="P65" s="377"/>
      <c r="Q65" s="377"/>
      <c r="R65" s="377"/>
      <c r="S65" s="377"/>
    </row>
    <row r="66" spans="1:19">
      <c r="A66" s="353"/>
      <c r="B66" s="353"/>
      <c r="C66" s="354"/>
      <c r="D66" s="354"/>
      <c r="E66" s="354"/>
      <c r="F66" s="354"/>
      <c r="G66" s="354"/>
      <c r="H66" s="354"/>
      <c r="I66" s="354"/>
      <c r="J66" s="354"/>
      <c r="K66" s="354"/>
      <c r="L66" s="354"/>
      <c r="M66" s="354"/>
      <c r="N66" s="354"/>
      <c r="O66" s="354"/>
      <c r="P66" s="354"/>
      <c r="Q66" s="354"/>
      <c r="R66" s="354"/>
      <c r="S66" s="354"/>
    </row>
    <row r="67" spans="1:19">
      <c r="A67" s="353"/>
      <c r="B67" s="353"/>
      <c r="C67" s="354"/>
      <c r="D67" s="354"/>
      <c r="E67" s="354"/>
      <c r="F67" s="354"/>
      <c r="G67" s="354"/>
      <c r="H67" s="354"/>
      <c r="I67" s="354"/>
      <c r="J67" s="354"/>
      <c r="K67" s="354"/>
      <c r="L67" s="354"/>
      <c r="M67" s="354"/>
      <c r="N67" s="354"/>
      <c r="O67" s="354"/>
      <c r="P67" s="354"/>
      <c r="Q67" s="354"/>
      <c r="R67" s="354"/>
      <c r="S67" s="354"/>
    </row>
    <row r="68" spans="1:19">
      <c r="A68" s="353"/>
      <c r="B68" s="353"/>
      <c r="C68" s="354"/>
      <c r="D68" s="354"/>
      <c r="E68" s="354"/>
      <c r="F68" s="354"/>
      <c r="G68" s="354"/>
      <c r="H68" s="354"/>
      <c r="I68" s="354"/>
      <c r="J68" s="354"/>
      <c r="K68" s="354"/>
      <c r="L68" s="354"/>
      <c r="M68" s="354"/>
      <c r="N68" s="354"/>
      <c r="O68" s="354"/>
      <c r="P68" s="354"/>
      <c r="Q68" s="354"/>
      <c r="R68" s="354"/>
      <c r="S68" s="354"/>
    </row>
    <row r="69" spans="1:19">
      <c r="A69" s="353"/>
      <c r="B69" s="353"/>
      <c r="C69" s="377"/>
      <c r="D69" s="377"/>
      <c r="E69" s="377"/>
      <c r="F69" s="377"/>
      <c r="G69" s="377"/>
      <c r="H69" s="377"/>
      <c r="I69" s="377"/>
      <c r="J69" s="377"/>
      <c r="K69" s="377"/>
      <c r="L69" s="377"/>
      <c r="M69" s="377"/>
      <c r="N69" s="377"/>
      <c r="O69" s="377"/>
      <c r="P69" s="377"/>
      <c r="Q69" s="377"/>
      <c r="R69" s="377"/>
      <c r="S69" s="377"/>
    </row>
    <row r="70" spans="1:19">
      <c r="A70" s="353"/>
      <c r="B70" s="353"/>
      <c r="C70" s="354"/>
      <c r="D70" s="354"/>
      <c r="E70" s="354"/>
      <c r="F70" s="354"/>
      <c r="G70" s="354"/>
      <c r="H70" s="354"/>
      <c r="I70" s="354"/>
      <c r="J70" s="354"/>
      <c r="K70" s="354"/>
      <c r="L70" s="354"/>
      <c r="M70" s="354"/>
      <c r="N70" s="354"/>
      <c r="O70" s="354"/>
      <c r="P70" s="354"/>
      <c r="Q70" s="354"/>
      <c r="R70" s="354"/>
      <c r="S70" s="354"/>
    </row>
    <row r="71" spans="1:19">
      <c r="A71" s="353"/>
      <c r="B71" s="353"/>
      <c r="C71" s="354"/>
      <c r="D71" s="354"/>
      <c r="E71" s="354"/>
      <c r="F71" s="354"/>
      <c r="G71" s="354"/>
      <c r="H71" s="354"/>
      <c r="I71" s="354"/>
      <c r="J71" s="354"/>
      <c r="K71" s="354"/>
      <c r="L71" s="354"/>
      <c r="M71" s="354"/>
      <c r="N71" s="354"/>
      <c r="O71" s="354"/>
      <c r="P71" s="354"/>
      <c r="Q71" s="354"/>
      <c r="R71" s="354"/>
      <c r="S71" s="354"/>
    </row>
    <row r="72" spans="1:19">
      <c r="A72" s="353"/>
      <c r="B72" s="353"/>
      <c r="C72" s="354"/>
      <c r="D72" s="354"/>
      <c r="E72" s="354"/>
      <c r="F72" s="354"/>
      <c r="G72" s="354"/>
      <c r="H72" s="354"/>
      <c r="I72" s="354"/>
      <c r="J72" s="354"/>
      <c r="K72" s="354"/>
      <c r="L72" s="354"/>
      <c r="M72" s="354"/>
      <c r="N72" s="354"/>
      <c r="O72" s="354"/>
      <c r="P72" s="354"/>
      <c r="Q72" s="354"/>
      <c r="R72" s="354"/>
      <c r="S72" s="354"/>
    </row>
    <row r="73" spans="1:19">
      <c r="A73" s="353"/>
      <c r="B73" s="353"/>
      <c r="C73" s="354"/>
      <c r="D73" s="354"/>
      <c r="E73" s="354"/>
      <c r="F73" s="354"/>
      <c r="G73" s="354"/>
      <c r="H73" s="354"/>
      <c r="I73" s="354"/>
      <c r="J73" s="354"/>
      <c r="K73" s="354"/>
      <c r="L73" s="354"/>
      <c r="M73" s="354"/>
      <c r="N73" s="354"/>
      <c r="O73" s="354"/>
      <c r="P73" s="354"/>
      <c r="Q73" s="354"/>
      <c r="R73" s="354"/>
      <c r="S73" s="354"/>
    </row>
    <row r="74" spans="1:19">
      <c r="A74" s="353"/>
      <c r="B74" s="353"/>
      <c r="C74" s="354"/>
      <c r="D74" s="354"/>
      <c r="E74" s="354"/>
      <c r="F74" s="354"/>
      <c r="G74" s="354"/>
      <c r="H74" s="354"/>
      <c r="I74" s="354"/>
      <c r="J74" s="354"/>
      <c r="K74" s="354"/>
      <c r="L74" s="354"/>
      <c r="M74" s="354"/>
      <c r="N74" s="354"/>
      <c r="O74" s="354"/>
      <c r="P74" s="354"/>
      <c r="Q74" s="354"/>
      <c r="R74" s="354"/>
      <c r="S74" s="354"/>
    </row>
    <row r="75" spans="1:19">
      <c r="A75" s="353"/>
      <c r="B75" s="353"/>
      <c r="C75" s="355"/>
      <c r="D75" s="355"/>
      <c r="E75" s="355"/>
      <c r="F75" s="355"/>
      <c r="G75" s="355"/>
      <c r="H75" s="355"/>
      <c r="I75" s="355"/>
      <c r="J75" s="355"/>
      <c r="K75" s="355"/>
      <c r="L75" s="355"/>
      <c r="M75" s="355"/>
      <c r="N75" s="355"/>
      <c r="O75" s="355"/>
      <c r="P75" s="355"/>
      <c r="Q75" s="355"/>
      <c r="R75" s="355"/>
      <c r="S75" s="355"/>
    </row>
    <row r="76" spans="1:19" ht="15.75">
      <c r="A76" s="294"/>
      <c r="B76" s="294"/>
      <c r="C76" s="379"/>
      <c r="D76" s="379"/>
      <c r="E76" s="379"/>
      <c r="F76" s="379"/>
      <c r="G76" s="379"/>
      <c r="H76" s="379"/>
      <c r="I76" s="379"/>
      <c r="J76" s="379"/>
      <c r="K76" s="379"/>
      <c r="L76" s="379"/>
      <c r="M76" s="379"/>
      <c r="N76" s="379"/>
      <c r="O76" s="379"/>
      <c r="P76" s="379"/>
      <c r="Q76" s="379"/>
      <c r="R76" s="379"/>
      <c r="S76" s="379"/>
    </row>
    <row r="77" spans="1:19">
      <c r="A77" s="353"/>
      <c r="B77" s="353"/>
      <c r="C77" s="357"/>
      <c r="D77" s="357"/>
      <c r="E77" s="357"/>
      <c r="F77" s="357"/>
      <c r="G77" s="357"/>
      <c r="H77" s="357"/>
      <c r="I77" s="357"/>
      <c r="J77" s="357"/>
      <c r="K77" s="357"/>
      <c r="L77" s="357"/>
      <c r="M77" s="357"/>
      <c r="N77" s="357"/>
      <c r="O77" s="357"/>
      <c r="P77" s="357"/>
      <c r="Q77" s="357"/>
      <c r="R77" s="357"/>
      <c r="S77" s="357"/>
    </row>
    <row r="78" spans="1:19">
      <c r="A78" s="353"/>
      <c r="B78" s="353"/>
      <c r="C78" s="376"/>
      <c r="D78" s="376"/>
      <c r="E78" s="376"/>
      <c r="F78" s="376"/>
      <c r="G78" s="376"/>
      <c r="H78" s="376"/>
      <c r="I78" s="376"/>
      <c r="J78" s="376"/>
      <c r="K78" s="376"/>
      <c r="L78" s="376"/>
      <c r="M78" s="376"/>
      <c r="N78" s="376"/>
      <c r="O78" s="376"/>
      <c r="P78" s="376"/>
      <c r="Q78" s="376"/>
      <c r="R78" s="376"/>
      <c r="S78" s="376"/>
    </row>
    <row r="79" spans="1:19">
      <c r="A79" s="353"/>
      <c r="B79" s="353"/>
      <c r="C79" s="354"/>
      <c r="D79" s="354"/>
      <c r="E79" s="354"/>
      <c r="F79" s="354"/>
      <c r="G79" s="354"/>
      <c r="H79" s="354"/>
      <c r="I79" s="354"/>
      <c r="J79" s="354"/>
      <c r="K79" s="354"/>
      <c r="L79" s="354"/>
      <c r="M79" s="354"/>
      <c r="N79" s="354"/>
      <c r="O79" s="354"/>
      <c r="P79" s="354"/>
      <c r="Q79" s="354"/>
      <c r="R79" s="354"/>
      <c r="S79" s="354"/>
    </row>
    <row r="80" spans="1:19">
      <c r="A80" s="353"/>
      <c r="B80" s="353"/>
      <c r="C80" s="354"/>
      <c r="D80" s="354"/>
      <c r="E80" s="354"/>
      <c r="F80" s="354"/>
      <c r="G80" s="354"/>
      <c r="H80" s="354"/>
      <c r="I80" s="354"/>
      <c r="J80" s="354"/>
      <c r="K80" s="354"/>
      <c r="L80" s="354"/>
      <c r="M80" s="354"/>
      <c r="N80" s="354"/>
      <c r="O80" s="354"/>
      <c r="P80" s="354"/>
      <c r="Q80" s="354"/>
      <c r="R80" s="354"/>
      <c r="S80" s="354"/>
    </row>
    <row r="81" spans="1:19">
      <c r="A81" s="353"/>
      <c r="B81" s="353"/>
      <c r="C81" s="354"/>
      <c r="D81" s="354"/>
      <c r="E81" s="354"/>
      <c r="F81" s="354"/>
      <c r="G81" s="354"/>
      <c r="H81" s="354"/>
      <c r="I81" s="354"/>
      <c r="J81" s="354"/>
      <c r="K81" s="354"/>
      <c r="L81" s="354"/>
      <c r="M81" s="354"/>
      <c r="N81" s="354"/>
      <c r="O81" s="354"/>
      <c r="P81" s="354"/>
      <c r="Q81" s="354"/>
      <c r="R81" s="354"/>
      <c r="S81" s="354"/>
    </row>
    <row r="82" spans="1:19">
      <c r="A82" s="353"/>
      <c r="B82" s="353"/>
      <c r="C82" s="354"/>
      <c r="D82" s="354"/>
      <c r="E82" s="354"/>
      <c r="F82" s="354"/>
      <c r="G82" s="354"/>
      <c r="H82" s="354"/>
      <c r="I82" s="354"/>
      <c r="J82" s="354"/>
      <c r="K82" s="354"/>
      <c r="L82" s="354"/>
      <c r="M82" s="354"/>
      <c r="N82" s="354"/>
      <c r="O82" s="354"/>
      <c r="P82" s="354"/>
      <c r="Q82" s="354"/>
      <c r="R82" s="354"/>
      <c r="S82" s="354"/>
    </row>
    <row r="83" spans="1:19">
      <c r="A83" s="353"/>
      <c r="B83" s="353"/>
      <c r="C83" s="354"/>
      <c r="D83" s="354"/>
      <c r="E83" s="354"/>
      <c r="F83" s="354"/>
      <c r="G83" s="354"/>
      <c r="H83" s="354"/>
      <c r="I83" s="354"/>
      <c r="J83" s="354"/>
      <c r="K83" s="354"/>
      <c r="L83" s="354"/>
      <c r="M83" s="354"/>
      <c r="N83" s="354"/>
      <c r="O83" s="354"/>
      <c r="P83" s="354"/>
      <c r="Q83" s="354"/>
      <c r="R83" s="354"/>
      <c r="S83" s="354"/>
    </row>
    <row r="84" spans="1:19">
      <c r="A84" s="353"/>
      <c r="B84" s="353"/>
      <c r="C84" s="377"/>
      <c r="D84" s="377"/>
      <c r="E84" s="377"/>
      <c r="F84" s="377"/>
      <c r="G84" s="377"/>
      <c r="H84" s="377"/>
      <c r="I84" s="377"/>
      <c r="J84" s="377"/>
      <c r="K84" s="377"/>
      <c r="L84" s="377"/>
      <c r="M84" s="377"/>
      <c r="N84" s="377"/>
      <c r="O84" s="377"/>
      <c r="P84" s="377"/>
      <c r="Q84" s="377"/>
      <c r="R84" s="377"/>
      <c r="S84" s="377"/>
    </row>
    <row r="85" spans="1:19">
      <c r="A85" s="353"/>
      <c r="B85" s="353"/>
      <c r="C85" s="354"/>
      <c r="D85" s="354"/>
      <c r="E85" s="354"/>
      <c r="F85" s="354"/>
      <c r="G85" s="354"/>
      <c r="H85" s="354"/>
      <c r="I85" s="354"/>
      <c r="J85" s="354"/>
      <c r="K85" s="354"/>
      <c r="L85" s="354"/>
      <c r="M85" s="354"/>
      <c r="N85" s="354"/>
      <c r="O85" s="354"/>
      <c r="P85" s="354"/>
      <c r="Q85" s="354"/>
      <c r="R85" s="354"/>
      <c r="S85" s="354"/>
    </row>
    <row r="86" spans="1:19">
      <c r="A86" s="353"/>
      <c r="B86" s="353"/>
      <c r="C86" s="354"/>
      <c r="D86" s="354"/>
      <c r="E86" s="354"/>
      <c r="F86" s="354"/>
      <c r="G86" s="354"/>
      <c r="H86" s="354"/>
      <c r="I86" s="354"/>
      <c r="J86" s="354"/>
      <c r="K86" s="354"/>
      <c r="L86" s="354"/>
      <c r="M86" s="354"/>
      <c r="N86" s="354"/>
      <c r="O86" s="354"/>
      <c r="P86" s="354"/>
      <c r="Q86" s="354"/>
      <c r="R86" s="354"/>
      <c r="S86" s="354"/>
    </row>
    <row r="87" spans="1:19">
      <c r="A87" s="353"/>
      <c r="B87" s="353"/>
      <c r="C87" s="354"/>
      <c r="D87" s="354"/>
      <c r="E87" s="354"/>
      <c r="F87" s="354"/>
      <c r="G87" s="354"/>
      <c r="H87" s="354"/>
      <c r="I87" s="354"/>
      <c r="J87" s="354"/>
      <c r="K87" s="354"/>
      <c r="L87" s="354"/>
      <c r="M87" s="354"/>
      <c r="N87" s="354"/>
      <c r="O87" s="354"/>
      <c r="P87" s="354"/>
      <c r="Q87" s="354"/>
      <c r="R87" s="354"/>
      <c r="S87" s="354"/>
    </row>
    <row r="88" spans="1:19">
      <c r="A88" s="353"/>
      <c r="B88" s="353"/>
      <c r="C88" s="377"/>
      <c r="D88" s="377"/>
      <c r="E88" s="377"/>
      <c r="F88" s="377"/>
      <c r="G88" s="377"/>
      <c r="H88" s="377"/>
      <c r="I88" s="377"/>
      <c r="J88" s="377"/>
      <c r="K88" s="377"/>
      <c r="L88" s="377"/>
      <c r="M88" s="377"/>
      <c r="N88" s="377"/>
      <c r="O88" s="377"/>
      <c r="P88" s="377"/>
      <c r="Q88" s="377"/>
      <c r="R88" s="377"/>
      <c r="S88" s="377"/>
    </row>
    <row r="89" spans="1:19">
      <c r="A89" s="353"/>
      <c r="B89" s="353"/>
      <c r="C89" s="354"/>
      <c r="D89" s="354"/>
      <c r="E89" s="354"/>
      <c r="F89" s="354"/>
      <c r="G89" s="354"/>
      <c r="H89" s="354"/>
      <c r="I89" s="354"/>
      <c r="J89" s="354"/>
      <c r="K89" s="354"/>
      <c r="L89" s="354"/>
      <c r="M89" s="354"/>
      <c r="N89" s="354"/>
      <c r="O89" s="354"/>
      <c r="P89" s="354"/>
      <c r="Q89" s="354"/>
      <c r="R89" s="354"/>
      <c r="S89" s="354"/>
    </row>
    <row r="90" spans="1:19">
      <c r="A90" s="353"/>
      <c r="B90" s="353"/>
      <c r="C90" s="354"/>
      <c r="D90" s="354"/>
      <c r="E90" s="354"/>
      <c r="F90" s="354"/>
      <c r="G90" s="354"/>
      <c r="H90" s="354"/>
      <c r="I90" s="354"/>
      <c r="J90" s="354"/>
      <c r="K90" s="354"/>
      <c r="L90" s="354"/>
      <c r="M90" s="354"/>
      <c r="N90" s="354"/>
      <c r="O90" s="354"/>
      <c r="P90" s="354"/>
      <c r="Q90" s="354"/>
      <c r="R90" s="354"/>
      <c r="S90" s="354"/>
    </row>
    <row r="91" spans="1:19">
      <c r="A91" s="353"/>
      <c r="B91" s="353"/>
      <c r="C91" s="354"/>
      <c r="D91" s="354"/>
      <c r="E91" s="354"/>
      <c r="F91" s="354"/>
      <c r="G91" s="354"/>
      <c r="H91" s="354"/>
      <c r="I91" s="354"/>
      <c r="J91" s="354"/>
      <c r="K91" s="354"/>
      <c r="L91" s="354"/>
      <c r="M91" s="354"/>
      <c r="N91" s="354"/>
      <c r="O91" s="354"/>
      <c r="P91" s="354"/>
      <c r="Q91" s="354"/>
      <c r="R91" s="354"/>
      <c r="S91" s="354"/>
    </row>
    <row r="92" spans="1:19">
      <c r="A92" s="353"/>
      <c r="B92" s="353"/>
      <c r="C92" s="355"/>
      <c r="D92" s="355"/>
      <c r="E92" s="355"/>
      <c r="F92" s="355"/>
      <c r="G92" s="355"/>
      <c r="H92" s="355"/>
      <c r="I92" s="355"/>
      <c r="J92" s="355"/>
      <c r="K92" s="355"/>
      <c r="L92" s="355"/>
      <c r="M92" s="355"/>
      <c r="N92" s="355"/>
      <c r="O92" s="355"/>
      <c r="P92" s="355"/>
      <c r="Q92" s="355"/>
      <c r="R92" s="355"/>
      <c r="S92" s="355"/>
    </row>
    <row r="93" spans="1:19">
      <c r="A93" s="353"/>
      <c r="B93" s="353"/>
      <c r="C93" s="378"/>
      <c r="D93" s="378"/>
      <c r="E93" s="378"/>
      <c r="F93" s="378"/>
      <c r="G93" s="378"/>
      <c r="H93" s="378"/>
      <c r="I93" s="378"/>
      <c r="J93" s="378"/>
      <c r="K93" s="378"/>
      <c r="L93" s="378"/>
      <c r="M93" s="378"/>
      <c r="N93" s="378"/>
      <c r="O93" s="378"/>
      <c r="P93" s="378"/>
      <c r="Q93" s="378"/>
      <c r="R93" s="378"/>
      <c r="S93" s="378"/>
    </row>
    <row r="94" spans="1:19">
      <c r="A94" s="353"/>
      <c r="B94" s="353"/>
      <c r="C94" s="378"/>
      <c r="D94" s="378"/>
      <c r="E94" s="378"/>
      <c r="F94" s="378"/>
      <c r="G94" s="378"/>
      <c r="H94" s="378"/>
      <c r="I94" s="378"/>
      <c r="J94" s="378"/>
      <c r="K94" s="378"/>
      <c r="L94" s="378"/>
      <c r="M94" s="378"/>
      <c r="N94" s="378"/>
      <c r="O94" s="378"/>
      <c r="P94" s="378"/>
      <c r="Q94" s="378"/>
      <c r="R94" s="378"/>
      <c r="S94" s="378"/>
    </row>
    <row r="95" spans="1:19">
      <c r="A95" s="294"/>
      <c r="B95" s="294"/>
      <c r="C95" s="378"/>
      <c r="D95" s="378"/>
      <c r="E95" s="378"/>
      <c r="F95" s="378"/>
      <c r="G95" s="378"/>
      <c r="H95" s="378"/>
      <c r="I95" s="378"/>
      <c r="J95" s="378"/>
      <c r="K95" s="378"/>
      <c r="L95" s="378"/>
      <c r="M95" s="378"/>
      <c r="N95" s="378"/>
      <c r="O95" s="378"/>
      <c r="P95" s="378"/>
      <c r="Q95" s="378"/>
      <c r="R95" s="378"/>
      <c r="S95" s="378"/>
    </row>
    <row r="96" spans="1:19">
      <c r="A96" s="294"/>
      <c r="B96" s="294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</row>
    <row r="97" spans="1:19">
      <c r="A97" s="294"/>
      <c r="B97" s="294"/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</row>
  </sheetData>
  <mergeCells count="17">
    <mergeCell ref="E6:G6"/>
    <mergeCell ref="I6:K6"/>
    <mergeCell ref="M6:O6"/>
    <mergeCell ref="Q6:S6"/>
    <mergeCell ref="Q7:Q8"/>
    <mergeCell ref="R7:R8"/>
    <mergeCell ref="S7:S8"/>
    <mergeCell ref="C53:S53"/>
    <mergeCell ref="I7:I8"/>
    <mergeCell ref="J7:J8"/>
    <mergeCell ref="K7:K8"/>
    <mergeCell ref="M7:M8"/>
    <mergeCell ref="N7:N8"/>
    <mergeCell ref="O7:O8"/>
    <mergeCell ref="E7:E8"/>
    <mergeCell ref="F7:F8"/>
    <mergeCell ref="G7:G8"/>
  </mergeCells>
  <phoneticPr fontId="3" type="noConversion"/>
  <pageMargins left="0.43307086614173229" right="0.23622047244094491" top="0.62992125984251968" bottom="0.35433070866141736" header="0.15748031496062992" footer="0.15748031496062992"/>
  <pageSetup paperSize="9" scale="75" orientation="landscape" useFirstPageNumber="1" verticalDpi="0" r:id="rId1"/>
  <headerFooter>
    <oddHeader>&amp;R&amp;"Trebuchet MS,보통"&amp;12
www.wooribank.com</oddHeader>
    <oddFooter>&amp;R&amp;"Trebuchet MS,보통"Page 7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1"/>
  <sheetViews>
    <sheetView showGridLines="0" view="pageBreakPreview" zoomScale="90" zoomScaleNormal="100" zoomScaleSheetLayoutView="90" workbookViewId="0">
      <selection activeCell="U24" sqref="U24"/>
    </sheetView>
  </sheetViews>
  <sheetFormatPr defaultRowHeight="11.25"/>
  <cols>
    <col min="1" max="1" width="19.140625" style="365" customWidth="1"/>
    <col min="2" max="2" width="4.28515625" style="365" customWidth="1"/>
    <col min="3" max="3" width="18.7109375" style="365" customWidth="1"/>
    <col min="4" max="4" width="8.28515625" style="365" customWidth="1"/>
    <col min="5" max="5" width="2.7109375" style="365" customWidth="1"/>
    <col min="6" max="6" width="8.28515625" style="365" customWidth="1"/>
    <col min="7" max="7" width="8" style="365" customWidth="1"/>
    <col min="8" max="8" width="16.28515625" style="365" customWidth="1"/>
    <col min="9" max="9" width="8.28515625" style="392" customWidth="1"/>
    <col min="10" max="10" width="2.7109375" style="392" customWidth="1"/>
    <col min="11" max="11" width="8.28515625" style="392" customWidth="1"/>
    <col min="12" max="12" width="8" style="392" customWidth="1"/>
    <col min="13" max="13" width="21.42578125" style="392" customWidth="1"/>
    <col min="14" max="14" width="8.28515625" style="392" customWidth="1"/>
    <col min="15" max="15" width="2.7109375" style="392" customWidth="1"/>
    <col min="16" max="16" width="8.28515625" style="392" customWidth="1"/>
    <col min="17" max="17" width="1.85546875" style="365" customWidth="1"/>
    <col min="18" max="16384" width="9.140625" style="365"/>
  </cols>
  <sheetData>
    <row r="1" spans="1:23" s="303" customFormat="1" ht="30" customHeight="1">
      <c r="A1" s="391"/>
      <c r="B1" s="344"/>
      <c r="C1" s="386" t="s">
        <v>161</v>
      </c>
      <c r="D1" s="301"/>
      <c r="E1" s="301"/>
      <c r="F1" s="301"/>
      <c r="G1" s="301"/>
      <c r="H1" s="301"/>
      <c r="I1" s="409"/>
      <c r="J1" s="409"/>
      <c r="K1" s="409"/>
      <c r="L1" s="409"/>
      <c r="M1" s="409"/>
      <c r="N1" s="409"/>
      <c r="O1" s="409"/>
      <c r="P1" s="409"/>
      <c r="Q1" s="344"/>
    </row>
    <row r="2" spans="1:23" s="303" customFormat="1" ht="15.75" customHeight="1">
      <c r="A2" s="345"/>
      <c r="I2" s="402"/>
      <c r="J2" s="402"/>
      <c r="K2" s="402"/>
      <c r="L2" s="402"/>
      <c r="M2" s="402"/>
      <c r="N2" s="402"/>
      <c r="O2" s="402"/>
      <c r="P2" s="402"/>
    </row>
    <row r="3" spans="1:23" ht="15.75">
      <c r="A3" s="390"/>
      <c r="B3" s="288"/>
      <c r="C3" s="295" t="s">
        <v>162</v>
      </c>
    </row>
    <row r="4" spans="1:23">
      <c r="A4" s="390"/>
      <c r="B4" s="288"/>
    </row>
    <row r="5" spans="1:23" ht="16.5" customHeight="1">
      <c r="A5" s="390"/>
      <c r="B5" s="288"/>
      <c r="C5" s="408" t="s">
        <v>181</v>
      </c>
      <c r="D5" s="299"/>
      <c r="E5" s="299"/>
      <c r="F5" s="299"/>
      <c r="G5" s="410"/>
      <c r="H5" s="374" t="s">
        <v>182</v>
      </c>
      <c r="I5" s="411"/>
      <c r="J5" s="411"/>
      <c r="K5" s="411"/>
      <c r="L5" s="411"/>
      <c r="M5" s="374" t="s">
        <v>183</v>
      </c>
      <c r="N5" s="403"/>
    </row>
    <row r="6" spans="1:23" ht="16.5" customHeight="1">
      <c r="A6" s="390"/>
      <c r="B6" s="288"/>
      <c r="C6" s="408"/>
      <c r="D6" s="299"/>
      <c r="E6" s="299"/>
      <c r="F6" s="299"/>
      <c r="G6" s="410"/>
      <c r="H6" s="374"/>
      <c r="I6" s="411"/>
      <c r="J6" s="411"/>
      <c r="K6" s="411"/>
      <c r="L6" s="411"/>
      <c r="M6" s="374"/>
      <c r="N6" s="403"/>
    </row>
    <row r="7" spans="1:23" ht="16.5" customHeight="1">
      <c r="A7" s="390"/>
      <c r="B7" s="288"/>
      <c r="C7" s="366" t="s">
        <v>163</v>
      </c>
      <c r="D7" s="1473" t="s">
        <v>449</v>
      </c>
      <c r="E7" s="1473"/>
      <c r="F7" s="1473"/>
      <c r="G7" s="288"/>
      <c r="H7" s="366" t="s">
        <v>163</v>
      </c>
      <c r="I7" s="1473" t="str">
        <f>D7</f>
        <v>4Q18</v>
      </c>
      <c r="J7" s="1473"/>
      <c r="K7" s="1473"/>
      <c r="L7" s="393"/>
      <c r="M7" s="366" t="s">
        <v>163</v>
      </c>
      <c r="N7" s="1473" t="str">
        <f>D7</f>
        <v>4Q18</v>
      </c>
      <c r="O7" s="1473"/>
      <c r="P7" s="1473"/>
    </row>
    <row r="8" spans="1:23" ht="16.5" customHeight="1">
      <c r="A8" s="390"/>
      <c r="B8" s="288"/>
      <c r="C8" s="401" t="s">
        <v>9</v>
      </c>
      <c r="D8" s="1133">
        <f>SUM(D9:D15)-D11</f>
        <v>16231.599999999999</v>
      </c>
      <c r="E8" s="394"/>
      <c r="F8" s="1183">
        <f>D8/$D$8</f>
        <v>1</v>
      </c>
      <c r="G8" s="288"/>
      <c r="H8" s="401" t="s">
        <v>9</v>
      </c>
      <c r="I8" s="1133">
        <f>SUM(I9:I11)</f>
        <v>16231.5</v>
      </c>
      <c r="J8" s="1187"/>
      <c r="K8" s="1183">
        <f>I8/$I$8</f>
        <v>1</v>
      </c>
      <c r="L8" s="395"/>
      <c r="M8" s="401" t="s">
        <v>9</v>
      </c>
      <c r="N8" s="1133">
        <f>SUM(N9:N12)</f>
        <v>4212.8</v>
      </c>
      <c r="O8" s="1188"/>
      <c r="P8" s="1183">
        <f>N8/$N$8</f>
        <v>1</v>
      </c>
      <c r="Q8" s="392"/>
    </row>
    <row r="9" spans="1:23" ht="16.5" customHeight="1">
      <c r="A9" s="390"/>
      <c r="B9" s="288"/>
      <c r="C9" s="309" t="s">
        <v>164</v>
      </c>
      <c r="D9" s="1184">
        <v>0</v>
      </c>
      <c r="E9" s="882"/>
      <c r="F9" s="1185">
        <f t="shared" ref="F9:F14" si="0">ROUND(D9,0)/ROUND($D$8,0)</f>
        <v>0</v>
      </c>
      <c r="G9" s="288"/>
      <c r="H9" s="309" t="s">
        <v>170</v>
      </c>
      <c r="I9" s="887">
        <v>4212.8999999999996</v>
      </c>
      <c r="J9" s="841"/>
      <c r="K9" s="1185">
        <f>ROUND(I9,0)/ROUND($I$8,0)</f>
        <v>0.25954903893543618</v>
      </c>
      <c r="L9" s="395"/>
      <c r="M9" s="309" t="s">
        <v>173</v>
      </c>
      <c r="N9" s="1189">
        <v>4042.8</v>
      </c>
      <c r="O9" s="842"/>
      <c r="P9" s="1185">
        <f>ROUND(N9,0)/ROUND($N$8,0)</f>
        <v>0.95964870638499877</v>
      </c>
      <c r="Q9" s="392"/>
    </row>
    <row r="10" spans="1:23" ht="16.5" customHeight="1">
      <c r="A10" s="390"/>
      <c r="B10" s="288"/>
      <c r="C10" s="309" t="s">
        <v>165</v>
      </c>
      <c r="D10" s="887">
        <v>10029</v>
      </c>
      <c r="E10" s="882"/>
      <c r="F10" s="1185">
        <f t="shared" si="0"/>
        <v>0.61785362247412523</v>
      </c>
      <c r="G10" s="288"/>
      <c r="H10" s="309" t="s">
        <v>171</v>
      </c>
      <c r="I10" s="887">
        <v>10969</v>
      </c>
      <c r="J10" s="841"/>
      <c r="K10" s="1185">
        <f>ROUND(I10,0)/ROUND($I$8,0)</f>
        <v>0.67576392311483491</v>
      </c>
      <c r="L10" s="395"/>
      <c r="M10" s="309" t="s">
        <v>69</v>
      </c>
      <c r="N10" s="1189">
        <v>129.4</v>
      </c>
      <c r="O10" s="841"/>
      <c r="P10" s="1376">
        <v>0.03</v>
      </c>
      <c r="Q10" s="392"/>
    </row>
    <row r="11" spans="1:23" ht="16.5" customHeight="1">
      <c r="A11" s="390"/>
      <c r="B11" s="288"/>
      <c r="C11" s="309" t="s">
        <v>166</v>
      </c>
      <c r="D11" s="887">
        <v>6311</v>
      </c>
      <c r="E11" s="882"/>
      <c r="F11" s="1185">
        <f>ROUND(D11,0)/ROUND($D$8,0)</f>
        <v>0.38879990142927551</v>
      </c>
      <c r="G11" s="288"/>
      <c r="H11" s="309" t="s">
        <v>172</v>
      </c>
      <c r="I11" s="887">
        <v>1049.5999999999999</v>
      </c>
      <c r="J11" s="841"/>
      <c r="K11" s="1185">
        <f>ROUND(I11,0)/ROUND($I$8,0)</f>
        <v>6.4687037949728937E-2</v>
      </c>
      <c r="L11" s="395"/>
      <c r="M11" s="309" t="s">
        <v>174</v>
      </c>
      <c r="N11" s="1189">
        <v>38.1</v>
      </c>
      <c r="O11" s="843"/>
      <c r="P11" s="1185">
        <f>ROUND(N11,0)/ROUND($N$8,0)</f>
        <v>9.0197009257061474E-3</v>
      </c>
      <c r="Q11" s="392"/>
    </row>
    <row r="12" spans="1:23" ht="16.5" customHeight="1">
      <c r="A12" s="390"/>
      <c r="B12" s="288"/>
      <c r="C12" s="309" t="s">
        <v>167</v>
      </c>
      <c r="D12" s="887">
        <v>20.6</v>
      </c>
      <c r="E12" s="882"/>
      <c r="F12" s="1185">
        <f t="shared" si="0"/>
        <v>1.2937407589945786E-3</v>
      </c>
      <c r="G12" s="288"/>
      <c r="H12" s="309"/>
      <c r="I12" s="844"/>
      <c r="J12" s="844"/>
      <c r="K12" s="1185"/>
      <c r="L12" s="396"/>
      <c r="M12" s="309" t="s">
        <v>39</v>
      </c>
      <c r="N12" s="1189">
        <v>2.5</v>
      </c>
      <c r="O12" s="842"/>
      <c r="P12" s="1185">
        <f>ROUND(N12,0)/ROUND($N$8,0)</f>
        <v>7.1208165202943266E-4</v>
      </c>
      <c r="Q12" s="392"/>
    </row>
    <row r="13" spans="1:23" ht="16.5" customHeight="1">
      <c r="A13" s="390"/>
      <c r="B13" s="288"/>
      <c r="C13" s="309" t="s">
        <v>168</v>
      </c>
      <c r="D13" s="887">
        <v>2830.7</v>
      </c>
      <c r="E13" s="882"/>
      <c r="F13" s="1185">
        <f t="shared" si="0"/>
        <v>0.17440857565303106</v>
      </c>
      <c r="G13" s="288"/>
      <c r="H13" s="309"/>
      <c r="I13" s="844"/>
      <c r="J13" s="844"/>
      <c r="K13" s="842"/>
      <c r="L13" s="395"/>
      <c r="M13" s="309"/>
      <c r="N13" s="842"/>
      <c r="O13" s="842"/>
      <c r="P13" s="1377"/>
      <c r="Q13" s="392"/>
      <c r="U13" s="1473"/>
      <c r="V13" s="1473"/>
      <c r="W13" s="1473"/>
    </row>
    <row r="14" spans="1:23" ht="16.5" customHeight="1">
      <c r="A14" s="390"/>
      <c r="B14" s="288"/>
      <c r="C14" s="309" t="s">
        <v>169</v>
      </c>
      <c r="D14" s="887">
        <v>3351.3</v>
      </c>
      <c r="E14" s="394"/>
      <c r="F14" s="1185">
        <f t="shared" si="0"/>
        <v>0.20644406111384919</v>
      </c>
      <c r="G14" s="288"/>
      <c r="H14" s="309"/>
      <c r="I14" s="842"/>
      <c r="J14" s="842"/>
      <c r="K14" s="842"/>
      <c r="L14" s="395"/>
      <c r="M14" s="399"/>
      <c r="N14" s="845"/>
      <c r="O14" s="845"/>
      <c r="P14" s="845"/>
    </row>
    <row r="15" spans="1:23" ht="16.5" customHeight="1" thickBot="1">
      <c r="A15" s="390"/>
      <c r="B15" s="288"/>
      <c r="C15" s="398"/>
      <c r="D15" s="846"/>
      <c r="E15" s="846"/>
      <c r="F15" s="1186"/>
      <c r="G15" s="288"/>
      <c r="H15" s="398"/>
      <c r="I15" s="846"/>
      <c r="J15" s="846"/>
      <c r="K15" s="846"/>
      <c r="L15" s="395"/>
      <c r="M15" s="400"/>
      <c r="N15" s="846"/>
      <c r="O15" s="846"/>
      <c r="P15" s="846"/>
    </row>
    <row r="16" spans="1:23" ht="16.5" customHeight="1">
      <c r="A16" s="390"/>
      <c r="B16" s="288"/>
      <c r="F16" s="23"/>
      <c r="K16" s="23"/>
      <c r="P16" s="23"/>
    </row>
    <row r="17" spans="1:18" ht="16.5" customHeight="1">
      <c r="A17" s="390"/>
      <c r="B17" s="288"/>
    </row>
    <row r="18" spans="1:18" ht="16.5" customHeight="1">
      <c r="A18" s="390"/>
      <c r="B18" s="288"/>
      <c r="C18" s="295" t="s">
        <v>178</v>
      </c>
      <c r="D18" s="288"/>
      <c r="E18" s="288"/>
      <c r="F18" s="288"/>
      <c r="G18" s="288"/>
      <c r="H18" s="288"/>
      <c r="I18" s="393"/>
      <c r="J18" s="393"/>
      <c r="K18" s="393"/>
      <c r="L18" s="393"/>
      <c r="M18" s="393"/>
      <c r="N18" s="393"/>
      <c r="O18" s="393"/>
      <c r="P18" s="393"/>
    </row>
    <row r="19" spans="1:18" ht="16.5" customHeight="1">
      <c r="A19" s="390"/>
      <c r="B19" s="288"/>
      <c r="H19" s="288"/>
      <c r="I19" s="404"/>
      <c r="J19" s="404"/>
      <c r="K19" s="393"/>
      <c r="L19" s="393"/>
      <c r="M19" s="412"/>
      <c r="N19" s="405"/>
      <c r="O19" s="405"/>
      <c r="P19" s="406"/>
    </row>
    <row r="20" spans="1:18" ht="16.5" customHeight="1">
      <c r="A20" s="390"/>
      <c r="B20" s="288"/>
      <c r="C20" s="408" t="s">
        <v>175</v>
      </c>
      <c r="D20" s="299"/>
      <c r="E20" s="299"/>
      <c r="F20" s="299"/>
      <c r="G20" s="410"/>
      <c r="H20" s="374" t="s">
        <v>176</v>
      </c>
      <c r="I20" s="411"/>
      <c r="J20" s="411"/>
      <c r="K20" s="411"/>
      <c r="L20" s="411"/>
      <c r="M20" s="374" t="s">
        <v>177</v>
      </c>
      <c r="N20" s="403"/>
    </row>
    <row r="21" spans="1:18" ht="16.5" customHeight="1">
      <c r="A21" s="390"/>
      <c r="B21" s="288"/>
      <c r="C21" s="408"/>
      <c r="D21" s="299"/>
      <c r="E21" s="299"/>
      <c r="F21" s="299"/>
      <c r="G21" s="410"/>
      <c r="H21" s="374"/>
      <c r="I21" s="411"/>
      <c r="J21" s="411"/>
      <c r="K21" s="411"/>
      <c r="L21" s="411"/>
      <c r="M21" s="374"/>
      <c r="N21" s="403"/>
    </row>
    <row r="22" spans="1:18" ht="16.5" customHeight="1">
      <c r="A22" s="390"/>
      <c r="B22" s="288"/>
      <c r="C22" s="366" t="s">
        <v>163</v>
      </c>
      <c r="D22" s="1473" t="str">
        <f>D7</f>
        <v>4Q18</v>
      </c>
      <c r="E22" s="1473"/>
      <c r="F22" s="1473"/>
      <c r="G22" s="288"/>
      <c r="H22" s="366" t="s">
        <v>163</v>
      </c>
      <c r="I22" s="1473" t="str">
        <f>D7</f>
        <v>4Q18</v>
      </c>
      <c r="J22" s="1473"/>
      <c r="K22" s="1473"/>
      <c r="L22" s="393"/>
      <c r="M22" s="366" t="s">
        <v>163</v>
      </c>
      <c r="N22" s="1473" t="str">
        <f>D7</f>
        <v>4Q18</v>
      </c>
      <c r="O22" s="1473"/>
      <c r="P22" s="1473"/>
    </row>
    <row r="23" spans="1:18" ht="16.5" customHeight="1">
      <c r="A23" s="390"/>
      <c r="B23" s="288"/>
      <c r="C23" s="401" t="s">
        <v>9</v>
      </c>
      <c r="D23" s="1133">
        <f>SUM(D24:D30)-D26</f>
        <v>76578.200000000012</v>
      </c>
      <c r="E23" s="394"/>
      <c r="F23" s="1183">
        <f>D23/$D$23</f>
        <v>1</v>
      </c>
      <c r="G23" s="289"/>
      <c r="H23" s="401" t="s">
        <v>9</v>
      </c>
      <c r="I23" s="1133">
        <f>SUM(I24:I26)</f>
        <v>76577.8</v>
      </c>
      <c r="J23" s="1187"/>
      <c r="K23" s="1183">
        <f>I23/$I$23</f>
        <v>1</v>
      </c>
      <c r="L23" s="395"/>
      <c r="M23" s="401" t="s">
        <v>9</v>
      </c>
      <c r="N23" s="1133">
        <f>SUM(N24:N29)+1</f>
        <v>57304.4</v>
      </c>
      <c r="O23" s="1188"/>
      <c r="P23" s="1183">
        <f>N23/$N$23</f>
        <v>1</v>
      </c>
    </row>
    <row r="24" spans="1:18" ht="16.5" customHeight="1">
      <c r="A24" s="390"/>
      <c r="B24" s="288"/>
      <c r="C24" s="309" t="s">
        <v>164</v>
      </c>
      <c r="D24" s="1184">
        <v>0</v>
      </c>
      <c r="E24" s="882"/>
      <c r="F24" s="1185">
        <f t="shared" ref="F24:F29" si="1">ROUND(D24,0)/ROUND($D$23,0)</f>
        <v>0</v>
      </c>
      <c r="G24" s="289"/>
      <c r="H24" s="309" t="s">
        <v>170</v>
      </c>
      <c r="I24" s="887">
        <f>57303.5-0.5</f>
        <v>57303</v>
      </c>
      <c r="J24" s="841"/>
      <c r="K24" s="1185">
        <f>ROUND(I24,0)/ROUND($I$23,0)</f>
        <v>0.74829585520645614</v>
      </c>
      <c r="L24" s="395"/>
      <c r="M24" s="309" t="s">
        <v>173</v>
      </c>
      <c r="N24" s="887">
        <v>56491</v>
      </c>
      <c r="O24" s="842"/>
      <c r="P24" s="1185">
        <f>ROUND(N24,0)/ROUND($N$23,0)</f>
        <v>0.98581250872539439</v>
      </c>
    </row>
    <row r="25" spans="1:18" ht="16.5" customHeight="1">
      <c r="A25" s="390"/>
      <c r="B25" s="288"/>
      <c r="C25" s="309" t="s">
        <v>165</v>
      </c>
      <c r="D25" s="887">
        <v>55114.1</v>
      </c>
      <c r="E25" s="882"/>
      <c r="F25" s="1185">
        <f t="shared" si="1"/>
        <v>0.71971062184961743</v>
      </c>
      <c r="G25" s="289"/>
      <c r="H25" s="309" t="s">
        <v>171</v>
      </c>
      <c r="I25" s="887">
        <v>10684.7</v>
      </c>
      <c r="J25" s="841"/>
      <c r="K25" s="1185">
        <f>ROUND(I25,0)/ROUND($I$23,0)</f>
        <v>0.13953093577789966</v>
      </c>
      <c r="L25" s="395"/>
      <c r="M25" s="309" t="s">
        <v>69</v>
      </c>
      <c r="N25" s="887">
        <v>604.79999999999995</v>
      </c>
      <c r="O25" s="842"/>
      <c r="P25" s="1185">
        <f>ROUND(N25,0)/ROUND($N$23,0)</f>
        <v>1.055772720926986E-2</v>
      </c>
    </row>
    <row r="26" spans="1:18" ht="16.5" customHeight="1">
      <c r="A26" s="390"/>
      <c r="B26" s="288"/>
      <c r="C26" s="309" t="s">
        <v>166</v>
      </c>
      <c r="D26" s="887">
        <v>16330</v>
      </c>
      <c r="E26" s="882"/>
      <c r="F26" s="1185">
        <f>ROUND(D26,0)/ROUND($D$23,0)</f>
        <v>0.21324662435686489</v>
      </c>
      <c r="G26" s="289"/>
      <c r="H26" s="309" t="s">
        <v>172</v>
      </c>
      <c r="I26" s="887">
        <v>8590.1</v>
      </c>
      <c r="J26" s="841"/>
      <c r="K26" s="1185">
        <f>ROUND(I26,0)/ROUND($I$23,0)</f>
        <v>0.11217320901564418</v>
      </c>
      <c r="L26" s="395"/>
      <c r="M26" s="309" t="s">
        <v>174</v>
      </c>
      <c r="N26" s="887">
        <v>79.599999999999994</v>
      </c>
      <c r="O26" s="841"/>
      <c r="P26" s="1185">
        <f>ROUND(N26,0)/ROUND($N$23,0)</f>
        <v>1.3960631020522127E-3</v>
      </c>
    </row>
    <row r="27" spans="1:18" ht="16.5" customHeight="1">
      <c r="A27" s="390"/>
      <c r="B27" s="288"/>
      <c r="C27" s="309" t="s">
        <v>167</v>
      </c>
      <c r="D27" s="887">
        <v>96.8</v>
      </c>
      <c r="E27" s="882"/>
      <c r="F27" s="1185">
        <f>ROUND(D27,0)/ROUND($D$23,0)</f>
        <v>1.2666823369636188E-3</v>
      </c>
      <c r="G27" s="289"/>
      <c r="H27" s="309"/>
      <c r="I27" s="844"/>
      <c r="J27" s="844"/>
      <c r="K27" s="842"/>
      <c r="L27" s="396"/>
      <c r="M27" s="309" t="s">
        <v>39</v>
      </c>
      <c r="N27" s="887">
        <v>128</v>
      </c>
      <c r="O27" s="843"/>
      <c r="P27" s="1185">
        <f>ROUND(N27,0)/ROUND($N$23,0)</f>
        <v>2.2337009632835405E-3</v>
      </c>
    </row>
    <row r="28" spans="1:18" ht="16.5" customHeight="1">
      <c r="A28" s="390"/>
      <c r="B28" s="288"/>
      <c r="C28" s="309" t="s">
        <v>168</v>
      </c>
      <c r="D28" s="887">
        <v>15630</v>
      </c>
      <c r="E28" s="882"/>
      <c r="F28" s="1185">
        <f t="shared" si="1"/>
        <v>0.20410561780145733</v>
      </c>
      <c r="G28" s="289"/>
      <c r="H28" s="309"/>
      <c r="I28" s="844"/>
      <c r="J28" s="844"/>
      <c r="K28" s="842"/>
      <c r="L28" s="395"/>
      <c r="M28" s="309"/>
      <c r="N28" s="844"/>
      <c r="O28" s="844"/>
      <c r="P28" s="842"/>
    </row>
    <row r="29" spans="1:18" ht="16.5" customHeight="1">
      <c r="A29" s="390"/>
      <c r="B29" s="288"/>
      <c r="C29" s="309" t="s">
        <v>169</v>
      </c>
      <c r="D29" s="887">
        <v>5737.3</v>
      </c>
      <c r="E29" s="394"/>
      <c r="F29" s="1185">
        <f t="shared" si="1"/>
        <v>7.4917078011961666E-2</v>
      </c>
      <c r="G29" s="289"/>
      <c r="H29" s="309"/>
      <c r="I29" s="842"/>
      <c r="J29" s="842"/>
      <c r="K29" s="842"/>
      <c r="L29" s="395"/>
      <c r="M29" s="309"/>
      <c r="N29" s="842"/>
      <c r="O29" s="842"/>
      <c r="P29" s="1377"/>
      <c r="R29" s="413"/>
    </row>
    <row r="30" spans="1:18" ht="16.5" customHeight="1" thickBot="1">
      <c r="A30" s="390"/>
      <c r="B30" s="322"/>
      <c r="C30" s="398"/>
      <c r="D30" s="846"/>
      <c r="E30" s="846"/>
      <c r="F30" s="840"/>
      <c r="G30" s="289"/>
      <c r="H30" s="398"/>
      <c r="I30" s="846"/>
      <c r="J30" s="846"/>
      <c r="K30" s="846"/>
      <c r="L30" s="395"/>
      <c r="M30" s="400"/>
      <c r="N30" s="846"/>
      <c r="O30" s="846"/>
      <c r="P30" s="846"/>
    </row>
    <row r="31" spans="1:18" ht="16.899999999999999" customHeight="1">
      <c r="A31" s="390"/>
      <c r="B31" s="288"/>
      <c r="D31" s="304"/>
      <c r="E31" s="304"/>
      <c r="F31" s="22"/>
      <c r="G31" s="304"/>
      <c r="H31" s="304"/>
      <c r="I31" s="402"/>
      <c r="J31" s="402"/>
      <c r="K31" s="22"/>
      <c r="L31" s="402"/>
      <c r="M31" s="402"/>
      <c r="N31" s="402"/>
      <c r="O31" s="402"/>
      <c r="P31" s="22"/>
    </row>
    <row r="32" spans="1:18" ht="18" customHeight="1">
      <c r="A32" s="390"/>
      <c r="B32" s="288"/>
      <c r="C32" s="298" t="s">
        <v>179</v>
      </c>
      <c r="D32" s="304"/>
      <c r="E32" s="304"/>
      <c r="F32" s="304"/>
      <c r="G32" s="304"/>
      <c r="H32" s="304"/>
      <c r="I32" s="402"/>
      <c r="J32" s="402"/>
      <c r="K32" s="402"/>
      <c r="L32" s="402"/>
      <c r="M32" s="402"/>
      <c r="N32" s="402"/>
      <c r="O32" s="402"/>
      <c r="P32" s="402"/>
    </row>
    <row r="33" spans="1:16" ht="15" customHeight="1">
      <c r="A33" s="364"/>
      <c r="B33" s="288"/>
      <c r="C33" s="305" t="s">
        <v>180</v>
      </c>
      <c r="D33" s="304"/>
      <c r="E33" s="304"/>
      <c r="F33" s="304"/>
      <c r="G33" s="304"/>
      <c r="H33" s="304"/>
      <c r="I33" s="402"/>
      <c r="J33" s="402"/>
      <c r="K33" s="402"/>
      <c r="L33" s="402"/>
      <c r="M33" s="402"/>
      <c r="N33" s="402"/>
      <c r="O33" s="402"/>
      <c r="P33" s="402"/>
    </row>
    <row r="34" spans="1:16" ht="15" customHeight="1">
      <c r="A34" s="414"/>
      <c r="B34" s="288"/>
      <c r="C34" s="306"/>
      <c r="D34" s="415"/>
      <c r="E34" s="415"/>
      <c r="F34" s="415"/>
      <c r="G34" s="415"/>
      <c r="H34" s="415"/>
      <c r="I34" s="416"/>
      <c r="J34" s="416"/>
      <c r="K34" s="416"/>
      <c r="L34" s="416"/>
    </row>
    <row r="35" spans="1:16" ht="18" customHeight="1">
      <c r="A35" s="414"/>
    </row>
    <row r="36" spans="1:16" ht="18" customHeight="1"/>
    <row r="37" spans="1:16" ht="18" customHeight="1"/>
    <row r="38" spans="1:16" ht="18" customHeight="1"/>
    <row r="39" spans="1:16" ht="18" customHeight="1"/>
    <row r="40" spans="1:16" ht="18" customHeight="1"/>
    <row r="62" spans="9:16" s="368" customFormat="1">
      <c r="I62" s="407"/>
      <c r="J62" s="407"/>
      <c r="K62" s="407"/>
      <c r="L62" s="407"/>
      <c r="M62" s="407"/>
      <c r="N62" s="407"/>
      <c r="O62" s="407"/>
      <c r="P62" s="407"/>
    </row>
    <row r="68" spans="9:16" s="368" customFormat="1">
      <c r="I68" s="407"/>
      <c r="J68" s="407"/>
      <c r="K68" s="407"/>
      <c r="L68" s="407"/>
      <c r="M68" s="407"/>
      <c r="N68" s="407"/>
      <c r="O68" s="407"/>
      <c r="P68" s="407"/>
    </row>
    <row r="69" spans="9:16" s="368" customFormat="1">
      <c r="I69" s="407"/>
      <c r="J69" s="407"/>
      <c r="K69" s="407"/>
      <c r="L69" s="407"/>
      <c r="M69" s="407"/>
      <c r="N69" s="407"/>
      <c r="O69" s="407"/>
      <c r="P69" s="407"/>
    </row>
    <row r="85" spans="9:16" s="368" customFormat="1">
      <c r="I85" s="407"/>
      <c r="J85" s="407"/>
      <c r="K85" s="407"/>
      <c r="L85" s="407"/>
      <c r="M85" s="407"/>
      <c r="N85" s="407"/>
      <c r="O85" s="407"/>
      <c r="P85" s="407"/>
    </row>
    <row r="90" spans="9:16" s="368" customFormat="1">
      <c r="I90" s="407"/>
      <c r="J90" s="407"/>
      <c r="K90" s="407"/>
      <c r="L90" s="407"/>
      <c r="M90" s="407"/>
      <c r="N90" s="407"/>
      <c r="O90" s="407"/>
      <c r="P90" s="407"/>
    </row>
    <row r="91" spans="9:16" s="368" customFormat="1">
      <c r="I91" s="407"/>
      <c r="J91" s="407"/>
      <c r="K91" s="407"/>
      <c r="L91" s="407"/>
      <c r="M91" s="407"/>
      <c r="N91" s="407"/>
      <c r="O91" s="407"/>
      <c r="P91" s="407"/>
    </row>
  </sheetData>
  <mergeCells count="7">
    <mergeCell ref="U13:W13"/>
    <mergeCell ref="D22:F22"/>
    <mergeCell ref="I22:K22"/>
    <mergeCell ref="N22:P22"/>
    <mergeCell ref="I7:K7"/>
    <mergeCell ref="N7:P7"/>
    <mergeCell ref="D7:F7"/>
  </mergeCells>
  <phoneticPr fontId="3" type="noConversion"/>
  <pageMargins left="0.43307086614173229" right="0.23622047244094491" top="0.62992125984251968" bottom="0.35433070866141736" header="0.15748031496062992" footer="0.15748031496062992"/>
  <pageSetup paperSize="9" scale="88" orientation="landscape" useFirstPageNumber="1" verticalDpi="0" r:id="rId1"/>
  <headerFooter>
    <oddHeader>&amp;R&amp;"Trebuchet MS,보통"&amp;12
www.wooribank.com</oddHeader>
    <oddFooter xml:space="preserve">&amp;R&amp;"Trebuchet MS,보통"Page  8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22</vt:i4>
      </vt:variant>
      <vt:variant>
        <vt:lpstr>이름이 지정된 범위</vt:lpstr>
      </vt:variant>
      <vt:variant>
        <vt:i4>24</vt:i4>
      </vt:variant>
    </vt:vector>
  </HeadingPairs>
  <TitlesOfParts>
    <vt:vector size="46" baseType="lpstr">
      <vt:lpstr>Cover</vt:lpstr>
      <vt:lpstr>ToC</vt:lpstr>
      <vt:lpstr>Group_BS</vt:lpstr>
      <vt:lpstr>Group_IS</vt:lpstr>
      <vt:lpstr>Group IS by Subsidiary</vt:lpstr>
      <vt:lpstr>Deposit Breakdown</vt:lpstr>
      <vt:lpstr>Loan Breakdown(Total Credit)</vt:lpstr>
      <vt:lpstr>Loan Breakdown(Loans in KRW)</vt:lpstr>
      <vt:lpstr>Loan Breakdown-1</vt:lpstr>
      <vt:lpstr>Loan Breakdown-2</vt:lpstr>
      <vt:lpstr>Loan Maturity</vt:lpstr>
      <vt:lpstr>NIM(Bank+Card)</vt:lpstr>
      <vt:lpstr>NIM(Bank)</vt:lpstr>
      <vt:lpstr>Asset Quality-Group</vt:lpstr>
      <vt:lpstr>LLP</vt:lpstr>
      <vt:lpstr>Asset Quality by Borrower</vt:lpstr>
      <vt:lpstr>Delinquency by Borrower</vt:lpstr>
      <vt:lpstr>Delinquency by Industry(Corp)</vt:lpstr>
      <vt:lpstr>Delinquency by Industry(SME)</vt:lpstr>
      <vt:lpstr>BIS Ratio</vt:lpstr>
      <vt:lpstr>Woori Card</vt:lpstr>
      <vt:lpstr>Card_AQ</vt:lpstr>
      <vt:lpstr>'Asset Quality by Borrower'!Print_Area</vt:lpstr>
      <vt:lpstr>'Asset Quality-Group'!Print_Area</vt:lpstr>
      <vt:lpstr>'BIS Ratio'!Print_Area</vt:lpstr>
      <vt:lpstr>Card_AQ!Print_Area</vt:lpstr>
      <vt:lpstr>Cover!Print_Area</vt:lpstr>
      <vt:lpstr>'Delinquency by Borrower'!Print_Area</vt:lpstr>
      <vt:lpstr>'Delinquency by Industry(Corp)'!Print_Area</vt:lpstr>
      <vt:lpstr>'Delinquency by Industry(SME)'!Print_Area</vt:lpstr>
      <vt:lpstr>'Deposit Breakdown'!Print_Area</vt:lpstr>
      <vt:lpstr>'Group IS by Subsidiary'!Print_Area</vt:lpstr>
      <vt:lpstr>Group_BS!Print_Area</vt:lpstr>
      <vt:lpstr>Group_IS!Print_Area</vt:lpstr>
      <vt:lpstr>LLP!Print_Area</vt:lpstr>
      <vt:lpstr>'Loan Breakdown(Loans in KRW)'!Print_Area</vt:lpstr>
      <vt:lpstr>'Loan Breakdown(Total Credit)'!Print_Area</vt:lpstr>
      <vt:lpstr>'Loan Breakdown-1'!Print_Area</vt:lpstr>
      <vt:lpstr>'Loan Breakdown-2'!Print_Area</vt:lpstr>
      <vt:lpstr>'Loan Maturity'!Print_Area</vt:lpstr>
      <vt:lpstr>'NIM(Bank)'!Print_Area</vt:lpstr>
      <vt:lpstr>'NIM(Bank+Card)'!Print_Area</vt:lpstr>
      <vt:lpstr>ToC!Print_Area</vt:lpstr>
      <vt:lpstr>'Woori Card'!Print_Area</vt:lpstr>
      <vt:lpstr>'BIS Ratio'!Print_Titles</vt:lpstr>
      <vt:lpstr>'Woori Card'!Print_Titles</vt:lpstr>
    </vt:vector>
  </TitlesOfParts>
  <Company>woori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woori</dc:creator>
  <cp:lastModifiedBy>woori</cp:lastModifiedBy>
  <cp:lastPrinted>2019-02-11T08:27:41Z</cp:lastPrinted>
  <dcterms:created xsi:type="dcterms:W3CDTF">2013-02-08T02:37:29Z</dcterms:created>
  <dcterms:modified xsi:type="dcterms:W3CDTF">2019-02-11T08:28:11Z</dcterms:modified>
</cp:coreProperties>
</file>